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js\HAS Hogeschool\Linsey Hopman - BO Glastuinbouw nl (1)\Monitoringsprotocol\"/>
    </mc:Choice>
  </mc:AlternateContent>
  <xr:revisionPtr revIDLastSave="12" documentId="8_{1E569AA2-AD20-41F8-9EAC-ECAD3CAC439E}" xr6:coauthVersionLast="45" xr6:coauthVersionMax="45" xr10:uidLastSave="{4526D658-C5C9-4744-89CB-D8482140DD87}"/>
  <bookViews>
    <workbookView xWindow="-120" yWindow="-120" windowWidth="29040" windowHeight="15840" activeTab="3" xr2:uid="{00000000-000D-0000-FFFF-FFFF00000000}"/>
  </bookViews>
  <sheets>
    <sheet name="Verzamel_tabel" sheetId="3" r:id="rId1"/>
    <sheet name="Algemene_informatie" sheetId="5" r:id="rId2"/>
    <sheet name="Informatie_Lampen" sheetId="7" r:id="rId3"/>
    <sheet name="Registratie_Potworm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3" l="1"/>
  <c r="D5" i="3"/>
  <c r="C5" i="3"/>
  <c r="B5" i="3"/>
  <c r="E5" i="3"/>
  <c r="F5" i="3"/>
  <c r="F4" i="3"/>
  <c r="E4" i="3"/>
  <c r="D4" i="3"/>
  <c r="B4" i="3"/>
  <c r="A4" i="3"/>
  <c r="C4" i="3"/>
  <c r="AA36" i="8"/>
  <c r="Z36" i="8"/>
  <c r="Y36" i="8"/>
  <c r="X36" i="8"/>
  <c r="AA35" i="8"/>
  <c r="J5" i="3" s="1"/>
  <c r="Z35" i="8"/>
  <c r="I5" i="3" s="1"/>
  <c r="Y35" i="8"/>
  <c r="H5" i="3" s="1"/>
  <c r="X35" i="8"/>
  <c r="G5" i="3" s="1"/>
  <c r="T36" i="8"/>
  <c r="J4" i="3" s="1"/>
  <c r="S36" i="8"/>
  <c r="I4" i="3" s="1"/>
  <c r="R36" i="8"/>
  <c r="H4" i="3" s="1"/>
  <c r="Q36" i="8"/>
  <c r="T35" i="8"/>
  <c r="S35" i="8"/>
  <c r="R35" i="8"/>
  <c r="Q35" i="8"/>
  <c r="G4" i="3" s="1"/>
  <c r="F36" i="8"/>
  <c r="E36" i="8"/>
  <c r="F35" i="8"/>
  <c r="J2" i="3" s="1"/>
  <c r="E35" i="8"/>
  <c r="I2" i="3" s="1"/>
  <c r="F3" i="3"/>
  <c r="E3" i="3"/>
  <c r="D3" i="3"/>
  <c r="C3" i="3"/>
  <c r="B3" i="3"/>
  <c r="A3" i="3"/>
  <c r="F2" i="3"/>
  <c r="E2" i="3"/>
  <c r="D2" i="3"/>
  <c r="C2" i="3"/>
  <c r="B2" i="3"/>
  <c r="A2" i="3"/>
  <c r="M36" i="8"/>
  <c r="L36" i="8"/>
  <c r="K36" i="8"/>
  <c r="J36" i="8"/>
  <c r="M35" i="8"/>
  <c r="J3" i="3" s="1"/>
  <c r="L35" i="8"/>
  <c r="I3" i="3" s="1"/>
  <c r="K35" i="8"/>
  <c r="H3" i="3" s="1"/>
  <c r="J35" i="8"/>
  <c r="G3" i="3" s="1"/>
  <c r="D36" i="8"/>
  <c r="C36" i="8"/>
  <c r="D35" i="8"/>
  <c r="H2" i="3" s="1"/>
  <c r="C35" i="8"/>
  <c r="G2" i="3" s="1"/>
  <c r="K2" i="3" s="1"/>
  <c r="K3" i="3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</calcChain>
</file>

<file path=xl/sharedStrings.xml><?xml version="1.0" encoding="utf-8"?>
<sst xmlns="http://schemas.openxmlformats.org/spreadsheetml/2006/main" count="100" uniqueCount="53">
  <si>
    <t>Trap no.</t>
  </si>
  <si>
    <t>Totaal</t>
  </si>
  <si>
    <t>Proceroplatus trinidadensis</t>
  </si>
  <si>
    <t>Opmerkingen:</t>
  </si>
  <si>
    <t>Gemiddelde</t>
  </si>
  <si>
    <t xml:space="preserve">*Is er sprake geweest van een behandeling tegen potworm, in de periode dat de lichtval actief was? </t>
  </si>
  <si>
    <t>Datum opzetten val</t>
  </si>
  <si>
    <t>Datum val verzameld of bekeken</t>
  </si>
  <si>
    <t>Bestrijding</t>
  </si>
  <si>
    <t>Locatie</t>
  </si>
  <si>
    <t>Algemene informatie</t>
  </si>
  <si>
    <t xml:space="preserve">Naam bedrijf: </t>
  </si>
  <si>
    <t>Reikwijdte vanglamp:</t>
  </si>
  <si>
    <t>Aantal vanglampen in totaal:</t>
  </si>
  <si>
    <t>Aantal opgehangen vanglampen per 1000 m2:</t>
  </si>
  <si>
    <t>Bijzonderheden:</t>
  </si>
  <si>
    <t>Leeftijd_planten</t>
  </si>
  <si>
    <t xml:space="preserve">Lamp </t>
  </si>
  <si>
    <t>Locatie_lamp</t>
  </si>
  <si>
    <t>Datum_lamp_vervangen</t>
  </si>
  <si>
    <t>Specificering_onderhoud</t>
  </si>
  <si>
    <t>Column1</t>
  </si>
  <si>
    <t>Column2</t>
  </si>
  <si>
    <t>Naam_Scout</t>
  </si>
  <si>
    <t>Lijmplaat</t>
  </si>
  <si>
    <t>ja</t>
  </si>
  <si>
    <t>nee</t>
  </si>
  <si>
    <t xml:space="preserve">Type vanglampen (meerdere opties mogelijk): </t>
  </si>
  <si>
    <t>Type_vanglamp</t>
  </si>
  <si>
    <t>Datum_laatste_onderhoud_lamp</t>
  </si>
  <si>
    <t>Datum_lamp_opgehangen</t>
  </si>
  <si>
    <t>Aantal gevangen insecten in vanglamp</t>
  </si>
  <si>
    <t>Ongedetermineerd</t>
  </si>
  <si>
    <t>Naam_scout</t>
  </si>
  <si>
    <t>Datum_val_verzameled</t>
  </si>
  <si>
    <t>Datum_val_opgezet</t>
  </si>
  <si>
    <t>Kolom 1</t>
  </si>
  <si>
    <t>Lyprauta cambria</t>
  </si>
  <si>
    <t>Lyprauta chacoensis</t>
  </si>
  <si>
    <t>3 weken</t>
  </si>
  <si>
    <t>Henk</t>
  </si>
  <si>
    <t>Kolom 2</t>
  </si>
  <si>
    <t>Kolom 3</t>
  </si>
  <si>
    <t>Kolom 4</t>
  </si>
  <si>
    <t>Elektrische plaat</t>
  </si>
  <si>
    <t>Bestrijding*</t>
  </si>
  <si>
    <t>Soort vangsysteem in vanglamp:</t>
  </si>
  <si>
    <t>Totaal_Lyprauta cambria</t>
  </si>
  <si>
    <t>Totaal_Lyprauta chacoensis</t>
  </si>
  <si>
    <t>Totaal_Proceroplatus trindadensis</t>
  </si>
  <si>
    <t>Totaal_Ongedetermineerd</t>
  </si>
  <si>
    <t>Totaal_alle_soorten</t>
  </si>
  <si>
    <t>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</si>
</sst>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1" fillId="2" borderId="0" xfId="1" applyNumberFormat="1" applyAlignment="1">
      <alignment horizontal="center"/>
    </xf>
    <xf numFmtId="0" fontId="1" fillId="2" borderId="0" xfId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4" fillId="3" borderId="8" xfId="2" applyFont="1" applyBorder="1"/>
    <xf numFmtId="0" fontId="4" fillId="3" borderId="6" xfId="2" applyFont="1" applyBorder="1"/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3" borderId="12" xfId="2" applyFont="1" applyBorder="1" applyAlignment="1"/>
    <xf numFmtId="0" fontId="1" fillId="2" borderId="1" xfId="1" applyBorder="1" applyAlignment="1">
      <alignment horizontal="center"/>
    </xf>
    <xf numFmtId="0" fontId="1" fillId="3" borderId="0" xfId="2"/>
    <xf numFmtId="0" fontId="1" fillId="2" borderId="4" xfId="1" applyBorder="1" applyAlignment="1">
      <alignment horizontal="center"/>
    </xf>
    <xf numFmtId="0" fontId="1" fillId="2" borderId="9" xfId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2" borderId="1" xfId="1" applyBorder="1"/>
    <xf numFmtId="0" fontId="0" fillId="0" borderId="1" xfId="0" applyBorder="1"/>
    <xf numFmtId="0" fontId="0" fillId="0" borderId="11" xfId="0" applyBorder="1"/>
    <xf numFmtId="0" fontId="3" fillId="0" borderId="6" xfId="0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3" borderId="0" xfId="2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ill="1" applyBorder="1" applyAlignment="1">
      <alignment horizontal="left"/>
    </xf>
    <xf numFmtId="0" fontId="5" fillId="0" borderId="0" xfId="0" applyFont="1"/>
    <xf numFmtId="0" fontId="2" fillId="0" borderId="0" xfId="0" applyFont="1" applyFill="1" applyBorder="1" applyAlignment="1">
      <alignment horizontal="right"/>
    </xf>
    <xf numFmtId="0" fontId="0" fillId="0" borderId="15" xfId="0" applyFill="1" applyBorder="1"/>
    <xf numFmtId="14" fontId="3" fillId="0" borderId="0" xfId="0" applyNumberFormat="1" applyFont="1" applyAlignment="1">
      <alignment horizontal="center"/>
    </xf>
    <xf numFmtId="0" fontId="2" fillId="3" borderId="13" xfId="2" applyFont="1" applyBorder="1" applyAlignment="1">
      <alignment horizontal="center"/>
    </xf>
    <xf numFmtId="0" fontId="2" fillId="3" borderId="16" xfId="2" applyFont="1" applyBorder="1" applyAlignment="1">
      <alignment horizontal="center"/>
    </xf>
    <xf numFmtId="0" fontId="0" fillId="0" borderId="0" xfId="0" applyAlignment="1">
      <alignment horizontal="left"/>
    </xf>
  </cellXfs>
  <cellStyles count="3">
    <cellStyle name="20% - Accent1" xfId="1" builtinId="30"/>
    <cellStyle name="40% - Accent1" xfId="2" builtinId="31"/>
    <cellStyle name="Standaard" xfId="0" builtinId="0"/>
  </cellStyles>
  <dxfs count="41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righ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Verloop</a:t>
            </a:r>
            <a:r>
              <a:rPr lang="nl-NL" baseline="0"/>
              <a:t> potworm in de kas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Verzamel_tabel!$G$1</c:f>
              <c:strCache>
                <c:ptCount val="1"/>
                <c:pt idx="0">
                  <c:v>Totaal_Lyprauta cambria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Verzamel_tabel!$G$2:$G$29</c:f>
              <c:numCache>
                <c:formatCode>General</c:formatCode>
                <c:ptCount val="28"/>
                <c:pt idx="0">
                  <c:v>126</c:v>
                </c:pt>
                <c:pt idx="1">
                  <c:v>68</c:v>
                </c:pt>
                <c:pt idx="2">
                  <c:v>105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3D-48FD-AF57-2903847FCE81}"/>
            </c:ext>
          </c:extLst>
        </c:ser>
        <c:ser>
          <c:idx val="1"/>
          <c:order val="1"/>
          <c:tx>
            <c:strRef>
              <c:f>Verzamel_tabel!$H$1</c:f>
              <c:strCache>
                <c:ptCount val="1"/>
                <c:pt idx="0">
                  <c:v>Totaal_Lyprauta chacoensis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Verzamel_tabel!$H$2:$H$29</c:f>
              <c:numCache>
                <c:formatCode>General</c:formatCode>
                <c:ptCount val="28"/>
                <c:pt idx="0">
                  <c:v>125</c:v>
                </c:pt>
                <c:pt idx="1">
                  <c:v>87</c:v>
                </c:pt>
                <c:pt idx="2">
                  <c:v>32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3D-48FD-AF57-2903847FCE81}"/>
            </c:ext>
          </c:extLst>
        </c:ser>
        <c:ser>
          <c:idx val="2"/>
          <c:order val="2"/>
          <c:tx>
            <c:strRef>
              <c:f>Verzamel_tabel!$I$1</c:f>
              <c:strCache>
                <c:ptCount val="1"/>
                <c:pt idx="0">
                  <c:v>Totaal_Proceroplatus trindadensis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Verzamel_tabel!$I$2:$I$29</c:f>
              <c:numCache>
                <c:formatCode>General</c:formatCode>
                <c:ptCount val="28"/>
                <c:pt idx="0">
                  <c:v>30</c:v>
                </c:pt>
                <c:pt idx="1">
                  <c:v>44</c:v>
                </c:pt>
                <c:pt idx="2">
                  <c:v>8.25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3D-48FD-AF57-2903847FCE81}"/>
            </c:ext>
          </c:extLst>
        </c:ser>
        <c:ser>
          <c:idx val="3"/>
          <c:order val="3"/>
          <c:tx>
            <c:strRef>
              <c:f>Verzamel_tabel!$K$1</c:f>
              <c:strCache>
                <c:ptCount val="1"/>
                <c:pt idx="0">
                  <c:v>Totaal_alle_soorten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Verzamel_tabel!$K$2:$K$29</c:f>
              <c:numCache>
                <c:formatCode>General</c:formatCode>
                <c:ptCount val="28"/>
                <c:pt idx="0">
                  <c:v>295</c:v>
                </c:pt>
                <c:pt idx="1">
                  <c:v>243</c:v>
                </c:pt>
                <c:pt idx="2">
                  <c:v>153.5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3D-48FD-AF57-2903847FC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225664"/>
        <c:axId val="490220744"/>
      </c:lineChart>
      <c:catAx>
        <c:axId val="4902256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220744"/>
        <c:crosses val="autoZero"/>
        <c:auto val="1"/>
        <c:lblAlgn val="ctr"/>
        <c:lblOffset val="100"/>
        <c:noMultiLvlLbl val="0"/>
      </c:catAx>
      <c:valAx>
        <c:axId val="490220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Totaal</a:t>
                </a:r>
                <a:r>
                  <a:rPr lang="en-GB" baseline="0"/>
                  <a:t> aantal gevangen muggen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22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6</xdr:row>
      <xdr:rowOff>171450</xdr:rowOff>
    </xdr:from>
    <xdr:to>
      <xdr:col>8</xdr:col>
      <xdr:colOff>1447800</xdr:colOff>
      <xdr:row>21</xdr:row>
      <xdr:rowOff>57150</xdr:rowOff>
    </xdr:to>
    <xdr:graphicFrame macro="">
      <xdr:nvGraphicFramePr>
        <xdr:cNvPr id="3" name="Grafiek 1">
          <a:extLst>
            <a:ext uri="{FF2B5EF4-FFF2-40B4-BE49-F238E27FC236}">
              <a16:creationId xmlns:a16="http://schemas.microsoft.com/office/drawing/2014/main" id="{0F6E8807-D058-4ACC-B0F1-DB10B553A6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4A85B76-75BD-4691-81F0-F9616C6CD4E1}" name="Table4" displayName="Table4" ref="B2:C19" totalsRowShown="0" headerRowDxfId="40" headerRowBorderDxfId="39" tableBorderDxfId="38" headerRowCellStyle="40% - Accent1">
  <autoFilter ref="B2:C19" xr:uid="{A6329393-D034-4D1C-8B7A-BB05369EBED2}"/>
  <tableColumns count="2">
    <tableColumn id="1" xr3:uid="{A8E68729-9E39-4D0C-945C-BE360B3FBA6B}" name="Column1" dataDxfId="37"/>
    <tableColumn id="2" xr3:uid="{C37C6911-0972-4DB5-84F7-AC50CF279057}" name="Column2" dataDxfId="3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7A4647-8F19-41EF-AD7C-306BB1AE6E35}" name="Tabel2" displayName="Tabel2" ref="B3:G4" totalsRowShown="0" headerRowDxfId="35" dataDxfId="34" tableBorderDxfId="33">
  <autoFilter ref="B3:G4" xr:uid="{D22030CB-C4C7-4C25-A8E3-0BF8A05C4D8D}"/>
  <tableColumns count="6">
    <tableColumn id="1" xr3:uid="{6790E702-4E9F-410D-A804-4985053A8AD3}" name="Locatie" dataDxfId="32"/>
    <tableColumn id="2" xr3:uid="{6AB4ACD4-5A5E-45A5-B1E6-17E4134913B6}" name="Leeftijd_planten" dataDxfId="31"/>
    <tableColumn id="3" xr3:uid="{36FD7C0C-0B1E-4A36-AF47-2E7DB568E241}" name="Naam_scout" dataDxfId="30"/>
    <tableColumn id="8" xr3:uid="{5D855B81-E0A6-44BC-9B52-E513C46A03C6}" name="Datum_val_opgezet" dataDxfId="29"/>
    <tableColumn id="4" xr3:uid="{C7F08AB8-44CF-4698-A72A-D9519552C3AD}" name="Datum_val_verzameled" dataDxfId="28"/>
    <tableColumn id="5" xr3:uid="{608623AA-8E38-48BC-8578-88429CBA19A4}" name="Bestrijding*" dataDxfId="2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D274FD-45D2-4AEC-B0BC-80191B60A31E}" name="Tabel24" displayName="Tabel24" ref="I3:N4" totalsRowShown="0" headerRowDxfId="26" dataDxfId="25" tableBorderDxfId="24">
  <autoFilter ref="I3:N4" xr:uid="{164F8CE0-8A26-48E7-AA9A-AE36E3A94073}"/>
  <tableColumns count="6">
    <tableColumn id="1" xr3:uid="{9C291782-31B4-4F79-AA69-96BDFA38FB49}" name="Locatie" dataDxfId="23"/>
    <tableColumn id="2" xr3:uid="{2F284282-DC50-4CE8-9647-B09D090690F2}" name="Leeftijd_planten" dataDxfId="22"/>
    <tableColumn id="3" xr3:uid="{F9D08E0D-7ADB-4FEE-A2C4-8BC6677A612F}" name="Naam_scout" dataDxfId="21"/>
    <tableColumn id="8" xr3:uid="{8163DFD0-B785-41DE-8873-BCBE6D37B850}" name="Datum_val_opgezet" dataDxfId="20"/>
    <tableColumn id="4" xr3:uid="{39D5489C-D9C6-4C41-B86E-B22A1D212950}" name="Datum_val_verzameled" dataDxfId="19"/>
    <tableColumn id="5" xr3:uid="{73778859-CDC2-4139-9990-A21444B0CB24}" name="Bestrijding" dataDxfId="1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1BC67B1-68B1-4DB8-BA5F-0E63BB838211}" name="Tabel2413" displayName="Tabel2413" ref="P3:U4" totalsRowShown="0" headerRowDxfId="17" dataDxfId="16" tableBorderDxfId="15">
  <autoFilter ref="P3:U4" xr:uid="{5764AACE-CB5B-4A52-82A2-565139E9A9D2}"/>
  <tableColumns count="6">
    <tableColumn id="1" xr3:uid="{6659E332-749A-4A46-8ECA-08A6AB0FA48C}" name="Locatie" dataDxfId="14"/>
    <tableColumn id="2" xr3:uid="{E757CC1B-A993-484B-80E1-899A2DAE0192}" name="Leeftijd_planten" dataDxfId="13"/>
    <tableColumn id="3" xr3:uid="{8A2D0F82-7EC7-493B-83F7-A5B537720046}" name="Naam_scout" dataDxfId="12"/>
    <tableColumn id="8" xr3:uid="{BCBB9DD4-7D59-4F03-9A5C-98C802C5D209}" name="Datum_val_opgezet" dataDxfId="11"/>
    <tableColumn id="4" xr3:uid="{CD6ABD50-78FA-47C5-B7D4-101770D401FE}" name="Datum_val_verzameled" dataDxfId="10"/>
    <tableColumn id="5" xr3:uid="{A979A660-DC8E-4307-83E3-BBAA6162CFDF}" name="Bestrijding" dataDxfId="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6B25899-8AA4-44DA-9486-B946DC5BE114}" name="Tabel2414" displayName="Tabel2414" ref="W3:AB4" totalsRowShown="0" headerRowDxfId="8" dataDxfId="7" tableBorderDxfId="6">
  <autoFilter ref="W3:AB4" xr:uid="{C43CAE73-3430-4D47-91BC-A2D43F4A447A}"/>
  <tableColumns count="6">
    <tableColumn id="1" xr3:uid="{849E76D8-63F9-41CC-90C4-505908D5718B}" name="Locatie" dataDxfId="5"/>
    <tableColumn id="2" xr3:uid="{B5B37B9B-A3F7-449F-B397-B6C0995FFDA2}" name="Leeftijd_planten" dataDxfId="4"/>
    <tableColumn id="3" xr3:uid="{F879859C-63E0-4787-A796-ECF961E7B14A}" name="Naam_scout" dataDxfId="3"/>
    <tableColumn id="8" xr3:uid="{4441DAAC-4536-421F-A608-2AAA8E542B5A}" name="Datum_val_opgezet" dataDxfId="2"/>
    <tableColumn id="4" xr3:uid="{AEA71C92-4704-4A62-BFDC-127E8F202117}" name="Datum_val_verzameled" dataDxfId="1"/>
    <tableColumn id="5" xr3:uid="{119C53BD-20F5-4DC4-809C-8352F02CE9BD}" name="Bestrijdi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9"/>
  <sheetViews>
    <sheetView workbookViewId="0">
      <selection activeCell="A10" sqref="A10"/>
    </sheetView>
  </sheetViews>
  <sheetFormatPr defaultRowHeight="15" x14ac:dyDescent="0.25"/>
  <cols>
    <col min="1" max="1" width="20.28515625" style="11" customWidth="1"/>
    <col min="2" max="2" width="30.5703125" style="11" customWidth="1"/>
    <col min="3" max="3" width="10.85546875" style="10" customWidth="1"/>
    <col min="4" max="4" width="11.7109375" style="10" customWidth="1"/>
    <col min="5" max="5" width="17.42578125" style="10" customWidth="1"/>
    <col min="6" max="6" width="13.5703125" style="10" customWidth="1"/>
    <col min="7" max="7" width="22.140625" style="10" customWidth="1"/>
    <col min="8" max="8" width="25.7109375" style="10" customWidth="1"/>
    <col min="9" max="10" width="30.42578125" style="10" customWidth="1"/>
    <col min="11" max="11" width="19.28515625" style="10" customWidth="1"/>
  </cols>
  <sheetData>
    <row r="1" spans="1:11" x14ac:dyDescent="0.25">
      <c r="A1" s="12" t="s">
        <v>6</v>
      </c>
      <c r="B1" s="12" t="s">
        <v>7</v>
      </c>
      <c r="C1" s="13" t="s">
        <v>9</v>
      </c>
      <c r="D1" s="13" t="s">
        <v>8</v>
      </c>
      <c r="E1" s="13" t="s">
        <v>16</v>
      </c>
      <c r="F1" s="13" t="s">
        <v>23</v>
      </c>
      <c r="G1" s="13" t="s">
        <v>47</v>
      </c>
      <c r="H1" s="13" t="s">
        <v>48</v>
      </c>
      <c r="I1" s="13" t="s">
        <v>49</v>
      </c>
      <c r="J1" s="13" t="s">
        <v>50</v>
      </c>
      <c r="K1" s="13" t="s">
        <v>51</v>
      </c>
    </row>
    <row r="2" spans="1:11" x14ac:dyDescent="0.25">
      <c r="A2" s="56">
        <f>Tabel2[Datum_val_opgezet]</f>
        <v>43984</v>
      </c>
      <c r="B2" s="56">
        <f>Tabel2[Datum_val_verzameled]</f>
        <v>43989</v>
      </c>
      <c r="C2" s="49">
        <f>Tabel2[Locatie]</f>
        <v>4</v>
      </c>
      <c r="D2" s="49" t="str">
        <f>Tabel2[Bestrijding*]</f>
        <v>ja</v>
      </c>
      <c r="E2" s="49" t="str">
        <f>Tabel2[Leeftijd_planten]</f>
        <v>3 weken</v>
      </c>
      <c r="F2" s="49" t="str">
        <f>Tabel2[Naam_scout]</f>
        <v>Henk</v>
      </c>
      <c r="G2" s="49">
        <f>Registratie_Potworm!C35</f>
        <v>126</v>
      </c>
      <c r="H2" s="49">
        <f>Registratie_Potworm!D35</f>
        <v>125</v>
      </c>
      <c r="I2" s="49">
        <f>Registratie_Potworm!E35</f>
        <v>30</v>
      </c>
      <c r="J2" s="49">
        <f>Registratie_Potworm!F35</f>
        <v>14</v>
      </c>
      <c r="K2" s="10">
        <f>SUM(G2:J2)</f>
        <v>295</v>
      </c>
    </row>
    <row r="3" spans="1:11" x14ac:dyDescent="0.25">
      <c r="A3" s="56">
        <f>Tabel24[Datum_val_opgezet]</f>
        <v>43989</v>
      </c>
      <c r="B3" s="56">
        <f>Tabel24[Datum_val_verzameled]</f>
        <v>43991</v>
      </c>
      <c r="C3" s="49">
        <f>Tabel24[Locatie]</f>
        <v>4</v>
      </c>
      <c r="D3" s="49" t="str">
        <f>Tabel24[Bestrijding]</f>
        <v>nee</v>
      </c>
      <c r="E3" s="49" t="str">
        <f>Tabel24[Leeftijd_planten]</f>
        <v>3 weken</v>
      </c>
      <c r="F3" s="49" t="str">
        <f>Tabel24[Naam_scout]</f>
        <v>Henk</v>
      </c>
      <c r="G3" s="49">
        <f>Registratie_Potworm!J35</f>
        <v>68</v>
      </c>
      <c r="H3" s="49">
        <f>Registratie_Potworm!K35</f>
        <v>87</v>
      </c>
      <c r="I3" s="49">
        <f>Registratie_Potworm!L35</f>
        <v>44</v>
      </c>
      <c r="J3" s="49">
        <f>Registratie_Potworm!M35</f>
        <v>44</v>
      </c>
      <c r="K3" s="10">
        <f t="shared" ref="K3:K4" si="0">SUM(G3:J3)</f>
        <v>243</v>
      </c>
    </row>
    <row r="4" spans="1:11" x14ac:dyDescent="0.25">
      <c r="A4" s="11">
        <f>Tabel2413[[#This Row],[Datum_val_opgezet]]</f>
        <v>0</v>
      </c>
      <c r="B4" s="11">
        <f>Tabel2413[[#This Row],[Datum_val_verzameled]]</f>
        <v>0</v>
      </c>
      <c r="C4" s="10">
        <f>Tabel2413[[#This Row],[Locatie]]</f>
        <v>0</v>
      </c>
      <c r="D4" s="10">
        <f>Tabel2413[[#This Row],[Bestrijding]]</f>
        <v>0</v>
      </c>
      <c r="E4" s="10">
        <f>Tabel2413[[#This Row],[Leeftijd_planten]]</f>
        <v>0</v>
      </c>
      <c r="F4" s="10">
        <f>Tabel2413[[#This Row],[Naam_scout]]</f>
        <v>0</v>
      </c>
      <c r="G4" s="49">
        <f>Registratie_Potworm!Q35</f>
        <v>105</v>
      </c>
      <c r="H4" s="49">
        <f>Registratie_Potworm!R36</f>
        <v>32</v>
      </c>
      <c r="I4" s="49">
        <f>Registratie_Potworm!S36</f>
        <v>8.25</v>
      </c>
      <c r="J4" s="49">
        <f>Registratie_Potworm!T36</f>
        <v>8.25</v>
      </c>
      <c r="K4" s="10">
        <f t="shared" si="0"/>
        <v>153.5</v>
      </c>
    </row>
    <row r="5" spans="1:11" x14ac:dyDescent="0.25">
      <c r="A5" s="11">
        <f>Tabel2414[Datum_val_opgezet]</f>
        <v>0</v>
      </c>
      <c r="B5" s="11">
        <f>Tabel2414[Datum_val_verzameled]</f>
        <v>0</v>
      </c>
      <c r="C5" s="50">
        <f>Tabel2414[Locatie]</f>
        <v>0</v>
      </c>
      <c r="D5" s="50">
        <f>Tabel2414[Bestrijding]</f>
        <v>0</v>
      </c>
      <c r="E5" s="50">
        <f>Tabel2414[Leeftijd_planten]</f>
        <v>0</v>
      </c>
      <c r="F5" s="50">
        <f>Tabel2414[Naam_scout]</f>
        <v>0</v>
      </c>
      <c r="G5" s="49">
        <f>Registratie_Potworm!X35</f>
        <v>0</v>
      </c>
      <c r="H5" s="49">
        <f>Registratie_Potworm!Y35</f>
        <v>0</v>
      </c>
      <c r="I5" s="49">
        <f>Registratie_Potworm!Z35</f>
        <v>0</v>
      </c>
      <c r="J5" s="49">
        <f>Registratie_Potworm!AA35</f>
        <v>0</v>
      </c>
      <c r="K5" s="10">
        <f t="shared" ref="K5:K29" si="1">SUM(G5:I5)/3</f>
        <v>0</v>
      </c>
    </row>
    <row r="6" spans="1:11" x14ac:dyDescent="0.25">
      <c r="G6" s="49"/>
      <c r="H6" s="49"/>
      <c r="I6" s="49"/>
      <c r="J6" s="49"/>
      <c r="K6" s="10">
        <f t="shared" si="1"/>
        <v>0</v>
      </c>
    </row>
    <row r="7" spans="1:11" x14ac:dyDescent="0.25">
      <c r="G7" s="49"/>
      <c r="H7" s="49"/>
      <c r="I7" s="49"/>
      <c r="J7" s="49"/>
      <c r="K7" s="10">
        <f t="shared" si="1"/>
        <v>0</v>
      </c>
    </row>
    <row r="8" spans="1:11" x14ac:dyDescent="0.25">
      <c r="G8" s="49"/>
      <c r="H8" s="49"/>
      <c r="I8" s="49"/>
      <c r="J8" s="49"/>
      <c r="K8" s="10">
        <f t="shared" si="1"/>
        <v>0</v>
      </c>
    </row>
    <row r="9" spans="1:11" x14ac:dyDescent="0.25">
      <c r="G9" s="49"/>
      <c r="H9" s="49"/>
      <c r="I9" s="49"/>
      <c r="J9" s="49"/>
      <c r="K9" s="10">
        <f t="shared" si="1"/>
        <v>0</v>
      </c>
    </row>
    <row r="10" spans="1:11" x14ac:dyDescent="0.25">
      <c r="G10" s="49"/>
      <c r="H10" s="49"/>
      <c r="I10" s="49"/>
      <c r="J10" s="49"/>
      <c r="K10" s="10">
        <f t="shared" si="1"/>
        <v>0</v>
      </c>
    </row>
    <row r="11" spans="1:11" x14ac:dyDescent="0.25">
      <c r="K11" s="10">
        <f t="shared" si="1"/>
        <v>0</v>
      </c>
    </row>
    <row r="12" spans="1:11" x14ac:dyDescent="0.25">
      <c r="K12" s="10">
        <f t="shared" si="1"/>
        <v>0</v>
      </c>
    </row>
    <row r="13" spans="1:11" x14ac:dyDescent="0.25">
      <c r="K13" s="10">
        <f t="shared" si="1"/>
        <v>0</v>
      </c>
    </row>
    <row r="14" spans="1:11" x14ac:dyDescent="0.25">
      <c r="K14" s="10">
        <f t="shared" si="1"/>
        <v>0</v>
      </c>
    </row>
    <row r="15" spans="1:11" x14ac:dyDescent="0.25">
      <c r="K15" s="10">
        <f t="shared" si="1"/>
        <v>0</v>
      </c>
    </row>
    <row r="16" spans="1:11" x14ac:dyDescent="0.25">
      <c r="K16" s="10">
        <f t="shared" si="1"/>
        <v>0</v>
      </c>
    </row>
    <row r="17" spans="11:11" x14ac:dyDescent="0.25">
      <c r="K17" s="10">
        <f t="shared" si="1"/>
        <v>0</v>
      </c>
    </row>
    <row r="18" spans="11:11" x14ac:dyDescent="0.25">
      <c r="K18" s="10">
        <f t="shared" si="1"/>
        <v>0</v>
      </c>
    </row>
    <row r="19" spans="11:11" x14ac:dyDescent="0.25">
      <c r="K19" s="10">
        <f t="shared" si="1"/>
        <v>0</v>
      </c>
    </row>
    <row r="20" spans="11:11" x14ac:dyDescent="0.25">
      <c r="K20" s="10">
        <f t="shared" si="1"/>
        <v>0</v>
      </c>
    </row>
    <row r="21" spans="11:11" x14ac:dyDescent="0.25">
      <c r="K21" s="10">
        <f t="shared" si="1"/>
        <v>0</v>
      </c>
    </row>
    <row r="22" spans="11:11" x14ac:dyDescent="0.25">
      <c r="K22" s="10">
        <f t="shared" si="1"/>
        <v>0</v>
      </c>
    </row>
    <row r="23" spans="11:11" x14ac:dyDescent="0.25">
      <c r="K23" s="10">
        <f t="shared" si="1"/>
        <v>0</v>
      </c>
    </row>
    <row r="24" spans="11:11" x14ac:dyDescent="0.25">
      <c r="K24" s="10">
        <f t="shared" si="1"/>
        <v>0</v>
      </c>
    </row>
    <row r="25" spans="11:11" x14ac:dyDescent="0.25">
      <c r="K25" s="10">
        <f t="shared" si="1"/>
        <v>0</v>
      </c>
    </row>
    <row r="26" spans="11:11" x14ac:dyDescent="0.25">
      <c r="K26" s="10">
        <f t="shared" si="1"/>
        <v>0</v>
      </c>
    </row>
    <row r="27" spans="11:11" x14ac:dyDescent="0.25">
      <c r="K27" s="10">
        <f t="shared" si="1"/>
        <v>0</v>
      </c>
    </row>
    <row r="28" spans="11:11" x14ac:dyDescent="0.25">
      <c r="K28" s="10">
        <f t="shared" si="1"/>
        <v>0</v>
      </c>
    </row>
    <row r="29" spans="11:11" x14ac:dyDescent="0.25">
      <c r="K29" s="10">
        <f t="shared" si="1"/>
        <v>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31"/>
  <sheetViews>
    <sheetView workbookViewId="0">
      <selection activeCell="C13" sqref="C13"/>
    </sheetView>
  </sheetViews>
  <sheetFormatPr defaultRowHeight="15" x14ac:dyDescent="0.25"/>
  <cols>
    <col min="2" max="2" width="46.28515625" customWidth="1"/>
    <col min="3" max="3" width="50.5703125" customWidth="1"/>
    <col min="4" max="4" width="10.85546875" customWidth="1"/>
    <col min="11" max="11" width="17.140625" customWidth="1"/>
  </cols>
  <sheetData>
    <row r="2" spans="2:14" ht="19.5" thickBot="1" x14ac:dyDescent="0.35">
      <c r="B2" s="18" t="s">
        <v>21</v>
      </c>
      <c r="C2" s="18" t="s">
        <v>22</v>
      </c>
      <c r="K2" s="53" t="s">
        <v>44</v>
      </c>
    </row>
    <row r="3" spans="2:14" ht="19.5" thickBot="1" x14ac:dyDescent="0.35">
      <c r="B3" s="17" t="s">
        <v>10</v>
      </c>
      <c r="C3" s="17"/>
      <c r="K3" s="53" t="s">
        <v>24</v>
      </c>
    </row>
    <row r="4" spans="2:14" x14ac:dyDescent="0.25">
      <c r="B4" s="8"/>
      <c r="C4" s="15"/>
    </row>
    <row r="5" spans="2:14" x14ac:dyDescent="0.25">
      <c r="B5" s="14" t="s">
        <v>11</v>
      </c>
      <c r="C5" s="16"/>
    </row>
    <row r="6" spans="2:14" x14ac:dyDescent="0.25">
      <c r="B6" s="14" t="s">
        <v>27</v>
      </c>
      <c r="C6" s="16"/>
    </row>
    <row r="7" spans="2:14" x14ac:dyDescent="0.25">
      <c r="B7" s="14" t="s">
        <v>12</v>
      </c>
      <c r="C7" s="16"/>
      <c r="L7" s="1"/>
      <c r="M7" s="1"/>
      <c r="N7" s="1"/>
    </row>
    <row r="8" spans="2:14" x14ac:dyDescent="0.25">
      <c r="B8" s="14" t="s">
        <v>14</v>
      </c>
      <c r="C8" s="16"/>
      <c r="L8" s="1"/>
      <c r="M8" s="1"/>
      <c r="N8" s="14"/>
    </row>
    <row r="9" spans="2:14" x14ac:dyDescent="0.25">
      <c r="B9" s="14" t="s">
        <v>13</v>
      </c>
      <c r="C9" s="16"/>
      <c r="L9" s="1"/>
      <c r="M9" s="1"/>
      <c r="N9" s="14"/>
    </row>
    <row r="10" spans="2:14" x14ac:dyDescent="0.25">
      <c r="B10" s="54" t="s">
        <v>46</v>
      </c>
      <c r="C10" s="55" t="s">
        <v>44</v>
      </c>
      <c r="L10" s="1"/>
      <c r="M10" s="1"/>
      <c r="N10" s="14"/>
    </row>
    <row r="11" spans="2:14" x14ac:dyDescent="0.25">
      <c r="B11" s="14" t="s">
        <v>15</v>
      </c>
      <c r="C11" s="16"/>
      <c r="L11" s="1"/>
      <c r="M11" s="1"/>
      <c r="N11" s="1"/>
    </row>
    <row r="12" spans="2:14" x14ac:dyDescent="0.25">
      <c r="B12" s="14"/>
      <c r="C12" s="16"/>
      <c r="L12" s="1"/>
      <c r="M12" s="1"/>
      <c r="N12" s="1"/>
    </row>
    <row r="13" spans="2:14" x14ac:dyDescent="0.25">
      <c r="B13" s="14"/>
      <c r="C13" s="16"/>
      <c r="L13" s="1"/>
      <c r="M13" s="1"/>
      <c r="N13" s="1"/>
    </row>
    <row r="14" spans="2:14" x14ac:dyDescent="0.25">
      <c r="B14" s="14"/>
      <c r="C14" s="16"/>
      <c r="L14" s="1"/>
      <c r="M14" s="1"/>
      <c r="N14" s="1"/>
    </row>
    <row r="15" spans="2:14" x14ac:dyDescent="0.25">
      <c r="B15" s="8"/>
      <c r="C15" s="16"/>
      <c r="L15" s="1"/>
      <c r="M15" s="1"/>
      <c r="N15" s="1"/>
    </row>
    <row r="16" spans="2:14" x14ac:dyDescent="0.25">
      <c r="B16" s="8"/>
      <c r="C16" s="16"/>
      <c r="L16" s="1"/>
      <c r="M16" s="1"/>
      <c r="N16" s="1"/>
    </row>
    <row r="17" spans="2:3" x14ac:dyDescent="0.25">
      <c r="B17" s="8"/>
      <c r="C17" s="16"/>
    </row>
    <row r="18" spans="2:3" x14ac:dyDescent="0.25">
      <c r="B18" s="8"/>
      <c r="C18" s="16"/>
    </row>
    <row r="19" spans="2:3" x14ac:dyDescent="0.25">
      <c r="B19" s="8"/>
      <c r="C19" s="16"/>
    </row>
    <row r="20" spans="2:3" x14ac:dyDescent="0.25">
      <c r="B20" s="9"/>
    </row>
    <row r="21" spans="2:3" x14ac:dyDescent="0.25">
      <c r="B21" s="9"/>
    </row>
    <row r="22" spans="2:3" x14ac:dyDescent="0.25">
      <c r="B22" s="9"/>
    </row>
    <row r="23" spans="2:3" x14ac:dyDescent="0.25">
      <c r="B23" s="9"/>
    </row>
    <row r="24" spans="2:3" x14ac:dyDescent="0.25">
      <c r="B24" s="9"/>
    </row>
    <row r="25" spans="2:3" x14ac:dyDescent="0.25">
      <c r="B25" s="9"/>
    </row>
    <row r="26" spans="2:3" x14ac:dyDescent="0.25">
      <c r="B26" s="9"/>
    </row>
    <row r="27" spans="2:3" x14ac:dyDescent="0.25">
      <c r="B27" s="9"/>
    </row>
    <row r="28" spans="2:3" x14ac:dyDescent="0.25">
      <c r="B28" s="9"/>
    </row>
    <row r="29" spans="2:3" x14ac:dyDescent="0.25">
      <c r="B29" s="9"/>
    </row>
    <row r="30" spans="2:3" x14ac:dyDescent="0.25">
      <c r="B30" s="9"/>
    </row>
    <row r="31" spans="2:3" x14ac:dyDescent="0.25">
      <c r="B31" s="9"/>
    </row>
  </sheetData>
  <dataValidations count="1">
    <dataValidation type="list" allowBlank="1" showInputMessage="1" showErrorMessage="1" sqref="C10" xr:uid="{A7794084-5584-430A-8424-B2F24530CB84}">
      <formula1>$K$2:$K$3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038E7-1D52-4EB9-A951-323D2CF38D92}">
  <dimension ref="B2:H38"/>
  <sheetViews>
    <sheetView workbookViewId="0">
      <selection activeCell="F19" sqref="F19"/>
    </sheetView>
  </sheetViews>
  <sheetFormatPr defaultRowHeight="15" x14ac:dyDescent="0.25"/>
  <cols>
    <col min="1" max="1" width="1.85546875" customWidth="1"/>
    <col min="2" max="2" width="9.140625" style="9"/>
    <col min="3" max="3" width="14.85546875" customWidth="1"/>
    <col min="4" max="4" width="15.85546875" customWidth="1"/>
    <col min="5" max="5" width="29.7109375" customWidth="1"/>
    <col min="6" max="6" width="24" customWidth="1"/>
    <col min="7" max="7" width="30.42578125" customWidth="1"/>
    <col min="8" max="8" width="27.85546875" customWidth="1"/>
  </cols>
  <sheetData>
    <row r="2" spans="2:8" x14ac:dyDescent="0.25">
      <c r="B2" s="48" t="s">
        <v>17</v>
      </c>
      <c r="C2" s="35" t="s">
        <v>18</v>
      </c>
      <c r="D2" s="35" t="s">
        <v>28</v>
      </c>
      <c r="E2" s="35" t="s">
        <v>30</v>
      </c>
      <c r="F2" s="35" t="s">
        <v>19</v>
      </c>
      <c r="G2" s="35" t="s">
        <v>29</v>
      </c>
      <c r="H2" s="35" t="s">
        <v>20</v>
      </c>
    </row>
    <row r="3" spans="2:8" x14ac:dyDescent="0.25">
      <c r="B3" s="9">
        <v>1</v>
      </c>
    </row>
    <row r="4" spans="2:8" x14ac:dyDescent="0.25">
      <c r="B4" s="9">
        <v>2</v>
      </c>
    </row>
    <row r="5" spans="2:8" x14ac:dyDescent="0.25">
      <c r="B5" s="9">
        <v>3</v>
      </c>
    </row>
    <row r="6" spans="2:8" x14ac:dyDescent="0.25">
      <c r="B6" s="9">
        <v>4</v>
      </c>
    </row>
    <row r="7" spans="2:8" x14ac:dyDescent="0.25">
      <c r="B7" s="9">
        <v>5</v>
      </c>
    </row>
    <row r="8" spans="2:8" x14ac:dyDescent="0.25">
      <c r="B8" s="9">
        <v>6</v>
      </c>
    </row>
    <row r="9" spans="2:8" x14ac:dyDescent="0.25">
      <c r="B9" s="9">
        <v>7</v>
      </c>
    </row>
    <row r="10" spans="2:8" x14ac:dyDescent="0.25">
      <c r="B10" s="9">
        <v>8</v>
      </c>
    </row>
    <row r="11" spans="2:8" x14ac:dyDescent="0.25">
      <c r="B11" s="9">
        <v>9</v>
      </c>
    </row>
    <row r="12" spans="2:8" x14ac:dyDescent="0.25">
      <c r="B12" s="9">
        <v>10</v>
      </c>
    </row>
    <row r="13" spans="2:8" x14ac:dyDescent="0.25">
      <c r="B13" s="9">
        <v>11</v>
      </c>
    </row>
    <row r="14" spans="2:8" x14ac:dyDescent="0.25">
      <c r="B14" s="9">
        <v>12</v>
      </c>
    </row>
    <row r="15" spans="2:8" x14ac:dyDescent="0.25">
      <c r="B15" s="9">
        <v>13</v>
      </c>
    </row>
    <row r="16" spans="2:8" x14ac:dyDescent="0.25">
      <c r="B16" s="9">
        <v>14</v>
      </c>
    </row>
    <row r="17" spans="2:2" x14ac:dyDescent="0.25">
      <c r="B17" s="9">
        <v>15</v>
      </c>
    </row>
    <row r="18" spans="2:2" x14ac:dyDescent="0.25">
      <c r="B18" s="9">
        <v>16</v>
      </c>
    </row>
    <row r="19" spans="2:2" x14ac:dyDescent="0.25">
      <c r="B19" s="9">
        <v>17</v>
      </c>
    </row>
    <row r="20" spans="2:2" x14ac:dyDescent="0.25">
      <c r="B20" s="9">
        <v>18</v>
      </c>
    </row>
    <row r="21" spans="2:2" x14ac:dyDescent="0.25">
      <c r="B21" s="9">
        <v>19</v>
      </c>
    </row>
    <row r="22" spans="2:2" x14ac:dyDescent="0.25">
      <c r="B22" s="9">
        <v>20</v>
      </c>
    </row>
    <row r="23" spans="2:2" x14ac:dyDescent="0.25">
      <c r="B23" s="9">
        <v>21</v>
      </c>
    </row>
    <row r="24" spans="2:2" x14ac:dyDescent="0.25">
      <c r="B24" s="9">
        <v>22</v>
      </c>
    </row>
    <row r="25" spans="2:2" x14ac:dyDescent="0.25">
      <c r="B25" s="9">
        <v>23</v>
      </c>
    </row>
    <row r="26" spans="2:2" x14ac:dyDescent="0.25">
      <c r="B26" s="9">
        <v>24</v>
      </c>
    </row>
    <row r="27" spans="2:2" x14ac:dyDescent="0.25">
      <c r="B27" s="9">
        <v>25</v>
      </c>
    </row>
    <row r="28" spans="2:2" x14ac:dyDescent="0.25">
      <c r="B28" s="9">
        <v>26</v>
      </c>
    </row>
    <row r="29" spans="2:2" x14ac:dyDescent="0.25">
      <c r="B29" s="9">
        <v>27</v>
      </c>
    </row>
    <row r="30" spans="2:2" x14ac:dyDescent="0.25">
      <c r="B30" s="9">
        <v>28</v>
      </c>
    </row>
    <row r="31" spans="2:2" x14ac:dyDescent="0.25">
      <c r="B31" s="9">
        <v>29</v>
      </c>
    </row>
    <row r="32" spans="2:2" x14ac:dyDescent="0.25">
      <c r="B32" s="9">
        <v>30</v>
      </c>
    </row>
    <row r="33" spans="2:2" x14ac:dyDescent="0.25">
      <c r="B33" s="9">
        <v>31</v>
      </c>
    </row>
    <row r="34" spans="2:2" x14ac:dyDescent="0.25">
      <c r="B34" s="9">
        <v>32</v>
      </c>
    </row>
    <row r="35" spans="2:2" x14ac:dyDescent="0.25">
      <c r="B35" s="9">
        <v>33</v>
      </c>
    </row>
    <row r="36" spans="2:2" x14ac:dyDescent="0.25">
      <c r="B36" s="9">
        <v>34</v>
      </c>
    </row>
    <row r="37" spans="2:2" x14ac:dyDescent="0.25">
      <c r="B37" s="9">
        <v>35</v>
      </c>
    </row>
    <row r="38" spans="2:2" x14ac:dyDescent="0.25">
      <c r="B38" s="9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66FD6-BB9C-4183-8F0F-99EF0C2F276F}">
  <dimension ref="A1:AB38"/>
  <sheetViews>
    <sheetView tabSelected="1" workbookViewId="0">
      <selection activeCell="Y30" sqref="Y30"/>
    </sheetView>
  </sheetViews>
  <sheetFormatPr defaultRowHeight="15" x14ac:dyDescent="0.25"/>
  <cols>
    <col min="1" max="1" width="1.42578125" style="10" customWidth="1"/>
    <col min="2" max="2" width="13.28515625" style="10" customWidth="1"/>
    <col min="3" max="3" width="21.42578125" style="10" customWidth="1"/>
    <col min="4" max="4" width="23.28515625" style="10" customWidth="1"/>
    <col min="5" max="5" width="26.140625" style="10" customWidth="1"/>
    <col min="6" max="6" width="28.5703125" style="10" customWidth="1"/>
    <col min="7" max="7" width="14.28515625" style="10" customWidth="1"/>
    <col min="8" max="8" width="3.7109375" style="10" customWidth="1"/>
    <col min="9" max="9" width="15.42578125" style="10" customWidth="1"/>
    <col min="10" max="10" width="21.85546875" customWidth="1"/>
    <col min="11" max="11" width="20.28515625" customWidth="1"/>
    <col min="12" max="12" width="25.7109375" customWidth="1"/>
    <col min="13" max="13" width="25.85546875" customWidth="1"/>
    <col min="14" max="14" width="12.85546875" customWidth="1"/>
    <col min="15" max="15" width="4.85546875" customWidth="1"/>
    <col min="16" max="16" width="12.85546875" customWidth="1"/>
    <col min="17" max="17" width="22.7109375" customWidth="1"/>
    <col min="18" max="18" width="19" customWidth="1"/>
    <col min="19" max="19" width="28.140625" customWidth="1"/>
    <col min="20" max="20" width="25.140625" customWidth="1"/>
    <col min="21" max="21" width="10.85546875" customWidth="1"/>
    <col min="22" max="22" width="3.28515625" customWidth="1"/>
    <col min="23" max="23" width="17.42578125" customWidth="1"/>
    <col min="24" max="24" width="21.28515625" customWidth="1"/>
    <col min="25" max="25" width="21.42578125" customWidth="1"/>
    <col min="26" max="26" width="25" customWidth="1"/>
    <col min="27" max="27" width="24.28515625" customWidth="1"/>
    <col min="28" max="28" width="12.28515625" customWidth="1"/>
  </cols>
  <sheetData>
    <row r="1" spans="1:28" ht="4.5" customHeight="1" thickBot="1" x14ac:dyDescent="0.3">
      <c r="A1" s="22"/>
      <c r="B1" s="22"/>
      <c r="C1" s="22"/>
      <c r="D1" s="22"/>
      <c r="E1" s="22"/>
      <c r="F1" s="22"/>
      <c r="G1" s="22"/>
      <c r="H1" s="22"/>
      <c r="I1" s="22"/>
      <c r="J1" s="21"/>
      <c r="K1" s="21"/>
      <c r="L1" s="21"/>
      <c r="M1" s="1"/>
      <c r="N1" s="1"/>
      <c r="O1" s="1"/>
    </row>
    <row r="2" spans="1:28" x14ac:dyDescent="0.25">
      <c r="A2" s="22"/>
      <c r="B2" s="24" t="s">
        <v>36</v>
      </c>
      <c r="C2" s="25"/>
      <c r="D2" s="25"/>
      <c r="E2" s="25"/>
      <c r="F2" s="25"/>
      <c r="G2" s="32"/>
      <c r="H2" s="22"/>
      <c r="I2" s="24" t="s">
        <v>41</v>
      </c>
      <c r="J2" s="25"/>
      <c r="K2" s="25"/>
      <c r="L2" s="25"/>
      <c r="M2" s="25"/>
      <c r="N2" s="32"/>
      <c r="O2" s="1"/>
      <c r="P2" s="24" t="s">
        <v>42</v>
      </c>
      <c r="Q2" s="25"/>
      <c r="R2" s="25"/>
      <c r="S2" s="25"/>
      <c r="T2" s="25"/>
      <c r="U2" s="32"/>
      <c r="W2" s="24" t="s">
        <v>43</v>
      </c>
      <c r="X2" s="25"/>
      <c r="Y2" s="25"/>
      <c r="Z2" s="25"/>
      <c r="AA2" s="25"/>
      <c r="AB2" s="32"/>
    </row>
    <row r="3" spans="1:28" x14ac:dyDescent="0.25">
      <c r="A3" s="22"/>
      <c r="B3" s="27" t="s">
        <v>9</v>
      </c>
      <c r="C3" s="22" t="s">
        <v>16</v>
      </c>
      <c r="D3" s="23" t="s">
        <v>33</v>
      </c>
      <c r="E3" s="23" t="s">
        <v>35</v>
      </c>
      <c r="F3" s="23" t="s">
        <v>34</v>
      </c>
      <c r="G3" s="52" t="s">
        <v>45</v>
      </c>
      <c r="H3" s="1"/>
      <c r="I3" s="27" t="s">
        <v>9</v>
      </c>
      <c r="J3" s="22" t="s">
        <v>16</v>
      </c>
      <c r="K3" s="23" t="s">
        <v>33</v>
      </c>
      <c r="L3" s="23" t="s">
        <v>35</v>
      </c>
      <c r="M3" s="23" t="s">
        <v>34</v>
      </c>
      <c r="N3" s="31" t="s">
        <v>8</v>
      </c>
      <c r="P3" s="27" t="s">
        <v>9</v>
      </c>
      <c r="Q3" s="22" t="s">
        <v>16</v>
      </c>
      <c r="R3" s="23" t="s">
        <v>33</v>
      </c>
      <c r="S3" s="23" t="s">
        <v>35</v>
      </c>
      <c r="T3" s="23" t="s">
        <v>34</v>
      </c>
      <c r="U3" s="31" t="s">
        <v>8</v>
      </c>
      <c r="W3" s="27" t="s">
        <v>9</v>
      </c>
      <c r="X3" s="22" t="s">
        <v>16</v>
      </c>
      <c r="Y3" s="23" t="s">
        <v>33</v>
      </c>
      <c r="Z3" s="23" t="s">
        <v>35</v>
      </c>
      <c r="AA3" s="23" t="s">
        <v>34</v>
      </c>
      <c r="AB3" s="31" t="s">
        <v>8</v>
      </c>
    </row>
    <row r="4" spans="1:28" ht="15.75" thickBot="1" x14ac:dyDescent="0.3">
      <c r="A4" s="22"/>
      <c r="B4" s="47">
        <v>4</v>
      </c>
      <c r="C4" s="44" t="s">
        <v>39</v>
      </c>
      <c r="D4" s="44" t="s">
        <v>40</v>
      </c>
      <c r="E4" s="45">
        <v>43984</v>
      </c>
      <c r="F4" s="45">
        <v>43989</v>
      </c>
      <c r="G4" s="46" t="s">
        <v>25</v>
      </c>
      <c r="H4" s="22"/>
      <c r="I4" s="47">
        <v>4</v>
      </c>
      <c r="J4" s="44" t="s">
        <v>39</v>
      </c>
      <c r="K4" s="44" t="s">
        <v>40</v>
      </c>
      <c r="L4" s="45">
        <v>43989</v>
      </c>
      <c r="M4" s="45">
        <v>43991</v>
      </c>
      <c r="N4" s="46" t="s">
        <v>26</v>
      </c>
      <c r="P4" s="28"/>
      <c r="Q4" s="29"/>
      <c r="R4" s="29"/>
      <c r="S4" s="29"/>
      <c r="T4" s="29"/>
      <c r="U4" s="30"/>
      <c r="W4" s="28"/>
      <c r="X4" s="29"/>
      <c r="Y4" s="29"/>
      <c r="Z4" s="29"/>
      <c r="AA4" s="29"/>
      <c r="AB4" s="30"/>
    </row>
    <row r="5" spans="1:28" ht="15.75" thickBot="1" x14ac:dyDescent="0.3">
      <c r="A5" s="22"/>
      <c r="B5" s="24"/>
      <c r="C5" s="25"/>
      <c r="D5" s="25"/>
      <c r="E5" s="25"/>
      <c r="F5" s="25"/>
      <c r="G5" s="32"/>
      <c r="H5" s="22"/>
      <c r="I5" s="24"/>
      <c r="J5" s="25"/>
      <c r="K5" s="25"/>
      <c r="L5" s="25"/>
      <c r="M5" s="25"/>
      <c r="N5" s="32"/>
      <c r="O5" s="1"/>
      <c r="P5" s="24"/>
      <c r="Q5" s="25"/>
      <c r="R5" s="25"/>
      <c r="S5" s="25"/>
      <c r="T5" s="25"/>
      <c r="U5" s="32"/>
      <c r="W5" s="24"/>
      <c r="X5" s="25"/>
      <c r="Y5" s="25"/>
      <c r="Z5" s="25"/>
      <c r="AA5" s="25"/>
      <c r="AB5" s="32"/>
    </row>
    <row r="6" spans="1:28" x14ac:dyDescent="0.25">
      <c r="A6" s="22"/>
      <c r="B6" s="33"/>
      <c r="C6" s="57" t="s">
        <v>31</v>
      </c>
      <c r="D6" s="57"/>
      <c r="E6" s="57"/>
      <c r="F6" s="57"/>
      <c r="G6" s="58"/>
      <c r="H6" s="22"/>
      <c r="I6" s="33"/>
      <c r="J6" s="57" t="s">
        <v>31</v>
      </c>
      <c r="K6" s="57"/>
      <c r="L6" s="57"/>
      <c r="M6" s="57"/>
      <c r="N6" s="58"/>
      <c r="O6" s="1"/>
      <c r="P6" s="33"/>
      <c r="Q6" s="57" t="s">
        <v>31</v>
      </c>
      <c r="R6" s="57"/>
      <c r="S6" s="57"/>
      <c r="T6" s="57"/>
      <c r="U6" s="58"/>
      <c r="W6" s="33"/>
      <c r="X6" s="57" t="s">
        <v>31</v>
      </c>
      <c r="Y6" s="57"/>
      <c r="Z6" s="57"/>
      <c r="AA6" s="57"/>
      <c r="AB6" s="58"/>
    </row>
    <row r="7" spans="1:28" x14ac:dyDescent="0.25">
      <c r="A7" s="22"/>
      <c r="B7" s="36" t="s">
        <v>0</v>
      </c>
      <c r="C7" s="34" t="s">
        <v>37</v>
      </c>
      <c r="D7" s="34" t="s">
        <v>38</v>
      </c>
      <c r="E7" s="34" t="s">
        <v>2</v>
      </c>
      <c r="F7" s="37" t="s">
        <v>32</v>
      </c>
      <c r="G7" s="34"/>
      <c r="H7" s="22"/>
      <c r="I7" s="36" t="s">
        <v>0</v>
      </c>
      <c r="J7" s="34" t="s">
        <v>37</v>
      </c>
      <c r="K7" s="34" t="s">
        <v>38</v>
      </c>
      <c r="L7" s="34" t="s">
        <v>2</v>
      </c>
      <c r="M7" s="37" t="s">
        <v>32</v>
      </c>
      <c r="N7" s="41"/>
      <c r="O7" s="1"/>
      <c r="P7" s="36" t="s">
        <v>0</v>
      </c>
      <c r="Q7" s="34" t="s">
        <v>37</v>
      </c>
      <c r="R7" s="34" t="s">
        <v>38</v>
      </c>
      <c r="S7" s="34" t="s">
        <v>2</v>
      </c>
      <c r="T7" s="37" t="s">
        <v>32</v>
      </c>
      <c r="U7" s="41"/>
      <c r="W7" s="36" t="s">
        <v>0</v>
      </c>
      <c r="X7" s="34" t="s">
        <v>37</v>
      </c>
      <c r="Y7" s="34" t="s">
        <v>38</v>
      </c>
      <c r="Z7" s="34" t="s">
        <v>2</v>
      </c>
      <c r="AA7" s="37" t="s">
        <v>32</v>
      </c>
      <c r="AB7" s="41"/>
    </row>
    <row r="8" spans="1:28" x14ac:dyDescent="0.25">
      <c r="A8" s="22"/>
      <c r="B8" s="3"/>
      <c r="C8" s="7">
        <v>7</v>
      </c>
      <c r="D8" s="7">
        <v>34</v>
      </c>
      <c r="E8" s="7">
        <v>0</v>
      </c>
      <c r="F8" s="40">
        <v>3</v>
      </c>
      <c r="G8" s="39"/>
      <c r="H8" s="22"/>
      <c r="I8" s="3"/>
      <c r="J8" s="7">
        <v>7</v>
      </c>
      <c r="K8" s="7">
        <v>34</v>
      </c>
      <c r="L8" s="7">
        <v>4</v>
      </c>
      <c r="M8" s="40">
        <v>3</v>
      </c>
      <c r="N8" s="42"/>
      <c r="O8" s="1"/>
      <c r="P8" s="3"/>
      <c r="Q8" s="7">
        <v>7</v>
      </c>
      <c r="R8" s="7">
        <v>34</v>
      </c>
      <c r="S8" s="7">
        <v>3</v>
      </c>
      <c r="T8" s="40">
        <v>3</v>
      </c>
      <c r="U8" s="42"/>
      <c r="W8" s="3"/>
      <c r="X8" s="7"/>
      <c r="Y8" s="7"/>
      <c r="Z8" s="7"/>
      <c r="AA8" s="40"/>
      <c r="AB8" s="42"/>
    </row>
    <row r="9" spans="1:28" x14ac:dyDescent="0.25">
      <c r="A9" s="22"/>
      <c r="B9" s="3"/>
      <c r="C9" s="7">
        <v>9</v>
      </c>
      <c r="D9" s="7">
        <v>33</v>
      </c>
      <c r="E9" s="7">
        <v>5</v>
      </c>
      <c r="F9" s="40">
        <v>4</v>
      </c>
      <c r="G9" s="39"/>
      <c r="H9" s="22"/>
      <c r="I9" s="3"/>
      <c r="J9" s="7">
        <v>23</v>
      </c>
      <c r="K9" s="7">
        <v>43</v>
      </c>
      <c r="L9" s="7">
        <v>5</v>
      </c>
      <c r="M9" s="40">
        <v>34</v>
      </c>
      <c r="N9" s="42"/>
      <c r="O9" s="1"/>
      <c r="P9" s="3"/>
      <c r="Q9" s="7">
        <v>2</v>
      </c>
      <c r="R9" s="7">
        <v>5</v>
      </c>
      <c r="S9" s="7">
        <v>5</v>
      </c>
      <c r="T9" s="40">
        <v>2</v>
      </c>
      <c r="U9" s="42"/>
      <c r="W9" s="3"/>
      <c r="X9" s="7"/>
      <c r="Y9" s="7"/>
      <c r="Z9" s="7"/>
      <c r="AA9" s="40"/>
      <c r="AB9" s="42"/>
    </row>
    <row r="10" spans="1:28" x14ac:dyDescent="0.25">
      <c r="A10" s="22"/>
      <c r="B10" s="3"/>
      <c r="C10" s="7">
        <v>46</v>
      </c>
      <c r="D10" s="7">
        <v>2</v>
      </c>
      <c r="E10" s="7">
        <v>23</v>
      </c>
      <c r="F10" s="40">
        <v>2</v>
      </c>
      <c r="G10" s="39"/>
      <c r="H10" s="22"/>
      <c r="I10" s="3"/>
      <c r="J10" s="7">
        <v>4</v>
      </c>
      <c r="K10" s="7">
        <v>5</v>
      </c>
      <c r="L10" s="7">
        <v>33</v>
      </c>
      <c r="M10" s="40">
        <v>2</v>
      </c>
      <c r="N10" s="42"/>
      <c r="O10" s="1"/>
      <c r="P10" s="3"/>
      <c r="Q10" s="7">
        <v>32</v>
      </c>
      <c r="R10" s="7">
        <v>33</v>
      </c>
      <c r="S10" s="7">
        <v>23</v>
      </c>
      <c r="T10" s="40">
        <v>23</v>
      </c>
      <c r="U10" s="42"/>
      <c r="W10" s="3"/>
      <c r="X10" s="7"/>
      <c r="Y10" s="7"/>
      <c r="Z10" s="7"/>
      <c r="AA10" s="40"/>
      <c r="AB10" s="42"/>
    </row>
    <row r="11" spans="1:28" x14ac:dyDescent="0.25">
      <c r="A11" s="22"/>
      <c r="B11" s="3"/>
      <c r="C11" s="7">
        <v>64</v>
      </c>
      <c r="D11" s="39">
        <v>56</v>
      </c>
      <c r="E11" s="39">
        <v>2</v>
      </c>
      <c r="F11" s="40">
        <v>5</v>
      </c>
      <c r="G11" s="39"/>
      <c r="H11" s="22"/>
      <c r="I11" s="3"/>
      <c r="J11" s="7">
        <v>34</v>
      </c>
      <c r="K11" s="39">
        <v>5</v>
      </c>
      <c r="L11" s="39">
        <v>2</v>
      </c>
      <c r="M11" s="40">
        <v>5</v>
      </c>
      <c r="N11" s="42"/>
      <c r="O11" s="1"/>
      <c r="P11" s="3"/>
      <c r="Q11" s="7">
        <v>64</v>
      </c>
      <c r="R11" s="39">
        <v>56</v>
      </c>
      <c r="S11" s="39">
        <v>2</v>
      </c>
      <c r="T11" s="40">
        <v>5</v>
      </c>
      <c r="U11" s="42"/>
      <c r="W11" s="3"/>
      <c r="X11" s="7"/>
      <c r="Y11" s="39"/>
      <c r="Z11" s="39"/>
      <c r="AA11" s="40"/>
      <c r="AB11" s="42"/>
    </row>
    <row r="12" spans="1:28" x14ac:dyDescent="0.25">
      <c r="A12" s="22"/>
      <c r="B12" s="3"/>
      <c r="C12" s="7"/>
      <c r="D12" s="7"/>
      <c r="E12" s="7"/>
      <c r="F12" s="20"/>
      <c r="G12" s="7"/>
      <c r="H12" s="22"/>
      <c r="I12" s="3"/>
      <c r="J12" s="7"/>
      <c r="K12" s="7"/>
      <c r="L12" s="7"/>
      <c r="M12" s="20"/>
      <c r="N12" s="42"/>
      <c r="O12" s="1"/>
      <c r="P12" s="3"/>
      <c r="Q12" s="7"/>
      <c r="R12" s="7"/>
      <c r="S12" s="7"/>
      <c r="T12" s="20"/>
      <c r="U12" s="42"/>
      <c r="W12" s="3"/>
      <c r="X12" s="7"/>
      <c r="Y12" s="7"/>
      <c r="Z12" s="7"/>
      <c r="AA12" s="20"/>
      <c r="AB12" s="42"/>
    </row>
    <row r="13" spans="1:28" x14ac:dyDescent="0.25">
      <c r="A13" s="22"/>
      <c r="B13" s="3"/>
      <c r="C13" s="4"/>
      <c r="D13" s="4"/>
      <c r="E13" s="4"/>
      <c r="F13" s="19"/>
      <c r="G13" s="4"/>
      <c r="H13" s="22"/>
      <c r="I13" s="3"/>
      <c r="J13" s="4"/>
      <c r="K13" s="4"/>
      <c r="L13" s="4"/>
      <c r="M13" s="19"/>
      <c r="N13" s="42"/>
      <c r="O13" s="1"/>
      <c r="P13" s="3"/>
      <c r="Q13" s="4"/>
      <c r="R13" s="4"/>
      <c r="S13" s="4"/>
      <c r="T13" s="19"/>
      <c r="U13" s="42"/>
      <c r="W13" s="3"/>
      <c r="X13" s="4"/>
      <c r="Y13" s="4"/>
      <c r="Z13" s="4"/>
      <c r="AA13" s="19"/>
      <c r="AB13" s="42"/>
    </row>
    <row r="14" spans="1:28" x14ac:dyDescent="0.25">
      <c r="A14" s="22"/>
      <c r="B14" s="3"/>
      <c r="C14" s="4"/>
      <c r="D14" s="4"/>
      <c r="E14" s="4"/>
      <c r="F14" s="19"/>
      <c r="G14" s="4"/>
      <c r="H14" s="22"/>
      <c r="I14" s="3"/>
      <c r="J14" s="4"/>
      <c r="K14" s="4"/>
      <c r="L14" s="4"/>
      <c r="M14" s="19"/>
      <c r="N14" s="42"/>
      <c r="O14" s="1"/>
      <c r="P14" s="3"/>
      <c r="Q14" s="4"/>
      <c r="R14" s="4"/>
      <c r="S14" s="4"/>
      <c r="T14" s="19"/>
      <c r="U14" s="42"/>
      <c r="W14" s="3"/>
      <c r="X14" s="4"/>
      <c r="Y14" s="4"/>
      <c r="Z14" s="4"/>
      <c r="AA14" s="19"/>
      <c r="AB14" s="42"/>
    </row>
    <row r="15" spans="1:28" x14ac:dyDescent="0.25">
      <c r="A15" s="22"/>
      <c r="B15" s="3"/>
      <c r="C15" s="4"/>
      <c r="D15" s="4"/>
      <c r="E15" s="4"/>
      <c r="F15" s="19"/>
      <c r="G15" s="4"/>
      <c r="H15" s="22"/>
      <c r="I15" s="3"/>
      <c r="J15" s="4"/>
      <c r="K15" s="4"/>
      <c r="L15" s="4"/>
      <c r="M15" s="19"/>
      <c r="N15" s="42"/>
      <c r="O15" s="1"/>
      <c r="P15" s="3"/>
      <c r="Q15" s="4"/>
      <c r="R15" s="4"/>
      <c r="S15" s="4"/>
      <c r="T15" s="19"/>
      <c r="U15" s="42"/>
      <c r="W15" s="3"/>
      <c r="X15" s="4"/>
      <c r="Y15" s="4"/>
      <c r="Z15" s="4"/>
      <c r="AA15" s="19"/>
      <c r="AB15" s="42"/>
    </row>
    <row r="16" spans="1:28" x14ac:dyDescent="0.25">
      <c r="A16" s="22"/>
      <c r="B16" s="3"/>
      <c r="C16" s="4"/>
      <c r="D16" s="4"/>
      <c r="E16" s="4"/>
      <c r="F16" s="19"/>
      <c r="G16" s="4"/>
      <c r="H16" s="22"/>
      <c r="I16" s="3"/>
      <c r="J16" s="4"/>
      <c r="K16" s="4"/>
      <c r="L16" s="4"/>
      <c r="M16" s="19"/>
      <c r="N16" s="42"/>
      <c r="O16" s="1"/>
      <c r="P16" s="3"/>
      <c r="Q16" s="4"/>
      <c r="R16" s="4"/>
      <c r="S16" s="4"/>
      <c r="T16" s="19"/>
      <c r="U16" s="42"/>
      <c r="W16" s="3"/>
      <c r="X16" s="4"/>
      <c r="Y16" s="4"/>
      <c r="Z16" s="4"/>
      <c r="AA16" s="19"/>
      <c r="AB16" s="42"/>
    </row>
    <row r="17" spans="1:28" x14ac:dyDescent="0.25">
      <c r="A17" s="22"/>
      <c r="B17" s="3"/>
      <c r="C17" s="4"/>
      <c r="D17" s="4"/>
      <c r="E17" s="4"/>
      <c r="F17" s="19"/>
      <c r="G17" s="4"/>
      <c r="H17" s="22"/>
      <c r="I17" s="3"/>
      <c r="J17" s="4"/>
      <c r="K17" s="4"/>
      <c r="L17" s="4"/>
      <c r="M17" s="19"/>
      <c r="N17" s="42"/>
      <c r="O17" s="1"/>
      <c r="P17" s="3"/>
      <c r="Q17" s="4"/>
      <c r="R17" s="4"/>
      <c r="S17" s="4"/>
      <c r="T17" s="19"/>
      <c r="U17" s="42"/>
      <c r="W17" s="3"/>
      <c r="X17" s="4"/>
      <c r="Y17" s="4"/>
      <c r="Z17" s="4"/>
      <c r="AA17" s="19"/>
      <c r="AB17" s="42"/>
    </row>
    <row r="18" spans="1:28" x14ac:dyDescent="0.25">
      <c r="A18" s="22"/>
      <c r="B18" s="3"/>
      <c r="C18" s="4"/>
      <c r="D18" s="4"/>
      <c r="E18" s="4"/>
      <c r="F18" s="19"/>
      <c r="G18" s="4"/>
      <c r="H18" s="22"/>
      <c r="I18" s="3"/>
      <c r="J18" s="4"/>
      <c r="K18" s="4"/>
      <c r="L18" s="4"/>
      <c r="M18" s="19"/>
      <c r="N18" s="42"/>
      <c r="O18" s="1"/>
      <c r="P18" s="3"/>
      <c r="Q18" s="4"/>
      <c r="R18" s="4"/>
      <c r="S18" s="4"/>
      <c r="T18" s="19"/>
      <c r="U18" s="42"/>
      <c r="W18" s="3"/>
      <c r="X18" s="4"/>
      <c r="Y18" s="4"/>
      <c r="Z18" s="4"/>
      <c r="AA18" s="19"/>
      <c r="AB18" s="42"/>
    </row>
    <row r="19" spans="1:28" x14ac:dyDescent="0.25">
      <c r="A19" s="22"/>
      <c r="B19" s="3"/>
      <c r="C19" s="4"/>
      <c r="D19" s="4"/>
      <c r="E19" s="4"/>
      <c r="F19" s="19"/>
      <c r="G19" s="4"/>
      <c r="H19" s="22"/>
      <c r="I19" s="3"/>
      <c r="J19" s="4"/>
      <c r="K19" s="4"/>
      <c r="L19" s="4"/>
      <c r="M19" s="19"/>
      <c r="N19" s="42"/>
      <c r="O19" s="1"/>
      <c r="P19" s="3"/>
      <c r="Q19" s="4"/>
      <c r="R19" s="4"/>
      <c r="S19" s="4"/>
      <c r="T19" s="19"/>
      <c r="U19" s="42"/>
      <c r="W19" s="3"/>
      <c r="X19" s="4"/>
      <c r="Y19" s="4"/>
      <c r="Z19" s="4"/>
      <c r="AA19" s="19"/>
      <c r="AB19" s="42"/>
    </row>
    <row r="20" spans="1:28" x14ac:dyDescent="0.25">
      <c r="A20" s="22"/>
      <c r="B20" s="3"/>
      <c r="C20" s="4"/>
      <c r="D20" s="4"/>
      <c r="E20" s="4"/>
      <c r="F20" s="19"/>
      <c r="G20" s="4"/>
      <c r="H20" s="22"/>
      <c r="I20" s="3"/>
      <c r="J20" s="4"/>
      <c r="K20" s="4"/>
      <c r="L20" s="4"/>
      <c r="M20" s="19"/>
      <c r="N20" s="42"/>
      <c r="O20" s="1"/>
      <c r="P20" s="3"/>
      <c r="Q20" s="4"/>
      <c r="R20" s="4"/>
      <c r="S20" s="4"/>
      <c r="T20" s="19"/>
      <c r="U20" s="42"/>
      <c r="W20" s="3"/>
      <c r="X20" s="4"/>
      <c r="Y20" s="4"/>
      <c r="Z20" s="4"/>
      <c r="AA20" s="19"/>
      <c r="AB20" s="42"/>
    </row>
    <row r="21" spans="1:28" x14ac:dyDescent="0.25">
      <c r="A21" s="22"/>
      <c r="B21" s="3"/>
      <c r="C21" s="4"/>
      <c r="D21" s="4"/>
      <c r="E21" s="4"/>
      <c r="F21" s="19"/>
      <c r="G21" s="4"/>
      <c r="H21" s="22"/>
      <c r="I21" s="3"/>
      <c r="J21" s="4"/>
      <c r="K21" s="4"/>
      <c r="L21" s="4"/>
      <c r="M21" s="19"/>
      <c r="N21" s="42"/>
      <c r="O21" s="1"/>
      <c r="P21" s="3"/>
      <c r="Q21" s="4"/>
      <c r="R21" s="4"/>
      <c r="S21" s="4"/>
      <c r="T21" s="19"/>
      <c r="U21" s="42"/>
      <c r="W21" s="3"/>
      <c r="X21" s="4"/>
      <c r="Y21" s="4"/>
      <c r="Z21" s="4"/>
      <c r="AA21" s="19"/>
      <c r="AB21" s="42"/>
    </row>
    <row r="22" spans="1:28" x14ac:dyDescent="0.25">
      <c r="A22" s="22"/>
      <c r="B22" s="3"/>
      <c r="C22" s="4"/>
      <c r="D22" s="4"/>
      <c r="E22" s="4"/>
      <c r="F22" s="19"/>
      <c r="G22" s="4"/>
      <c r="H22" s="22"/>
      <c r="I22" s="3"/>
      <c r="J22" s="4"/>
      <c r="K22" s="4"/>
      <c r="L22" s="4"/>
      <c r="M22" s="19"/>
      <c r="N22" s="42"/>
      <c r="O22" s="1"/>
      <c r="P22" s="3"/>
      <c r="Q22" s="4"/>
      <c r="R22" s="4"/>
      <c r="S22" s="4"/>
      <c r="T22" s="19"/>
      <c r="U22" s="42"/>
      <c r="W22" s="3"/>
      <c r="X22" s="4"/>
      <c r="Y22" s="4"/>
      <c r="Z22" s="4"/>
      <c r="AA22" s="19"/>
      <c r="AB22" s="42"/>
    </row>
    <row r="23" spans="1:28" x14ac:dyDescent="0.25">
      <c r="A23" s="22"/>
      <c r="B23" s="3"/>
      <c r="C23" s="4"/>
      <c r="D23" s="4"/>
      <c r="E23" s="4"/>
      <c r="F23" s="19"/>
      <c r="G23" s="4"/>
      <c r="H23" s="22"/>
      <c r="I23" s="3"/>
      <c r="J23" s="4"/>
      <c r="K23" s="4"/>
      <c r="L23" s="4"/>
      <c r="M23" s="19"/>
      <c r="N23" s="42"/>
      <c r="O23" s="1"/>
      <c r="P23" s="3"/>
      <c r="Q23" s="4"/>
      <c r="R23" s="4"/>
      <c r="S23" s="4"/>
      <c r="T23" s="19"/>
      <c r="U23" s="42"/>
      <c r="W23" s="3"/>
      <c r="X23" s="4"/>
      <c r="Y23" s="4"/>
      <c r="Z23" s="4"/>
      <c r="AA23" s="19"/>
      <c r="AB23" s="42"/>
    </row>
    <row r="24" spans="1:28" x14ac:dyDescent="0.25">
      <c r="A24" s="22"/>
      <c r="B24" s="3"/>
      <c r="C24" s="4"/>
      <c r="D24" s="4"/>
      <c r="E24" s="4"/>
      <c r="F24" s="19"/>
      <c r="G24" s="4"/>
      <c r="H24" s="22"/>
      <c r="I24" s="3"/>
      <c r="J24" s="4"/>
      <c r="K24" s="4"/>
      <c r="L24" s="4"/>
      <c r="M24" s="19"/>
      <c r="N24" s="42"/>
      <c r="O24" s="1"/>
      <c r="P24" s="3"/>
      <c r="Q24" s="4"/>
      <c r="R24" s="4"/>
      <c r="S24" s="4"/>
      <c r="T24" s="19"/>
      <c r="U24" s="42"/>
      <c r="W24" s="3"/>
      <c r="X24" s="4"/>
      <c r="Y24" s="4"/>
      <c r="Z24" s="4"/>
      <c r="AA24" s="19"/>
      <c r="AB24" s="42"/>
    </row>
    <row r="25" spans="1:28" x14ac:dyDescent="0.25">
      <c r="A25" s="22"/>
      <c r="B25" s="3"/>
      <c r="C25" s="4"/>
      <c r="D25" s="4"/>
      <c r="E25" s="4"/>
      <c r="F25" s="19"/>
      <c r="G25" s="4"/>
      <c r="H25" s="22"/>
      <c r="I25" s="3"/>
      <c r="J25" s="4"/>
      <c r="K25" s="4"/>
      <c r="L25" s="4"/>
      <c r="M25" s="19"/>
      <c r="N25" s="42"/>
      <c r="O25" s="1"/>
      <c r="P25" s="3"/>
      <c r="Q25" s="4"/>
      <c r="R25" s="4"/>
      <c r="S25" s="4"/>
      <c r="T25" s="19"/>
      <c r="U25" s="42"/>
      <c r="W25" s="3"/>
      <c r="X25" s="4"/>
      <c r="Y25" s="4"/>
      <c r="Z25" s="4"/>
      <c r="AA25" s="19"/>
      <c r="AB25" s="42"/>
    </row>
    <row r="26" spans="1:28" x14ac:dyDescent="0.25">
      <c r="A26" s="22"/>
      <c r="B26" s="3"/>
      <c r="C26" s="4"/>
      <c r="D26" s="4"/>
      <c r="E26" s="4"/>
      <c r="F26" s="19"/>
      <c r="G26" s="4"/>
      <c r="H26" s="22"/>
      <c r="I26" s="3"/>
      <c r="J26" s="4"/>
      <c r="K26" s="4"/>
      <c r="L26" s="4"/>
      <c r="M26" s="19"/>
      <c r="N26" s="42"/>
      <c r="O26" s="1"/>
      <c r="P26" s="3"/>
      <c r="Q26" s="4"/>
      <c r="R26" s="4"/>
      <c r="S26" s="4"/>
      <c r="T26" s="19"/>
      <c r="U26" s="42"/>
      <c r="W26" s="3"/>
      <c r="X26" s="4"/>
      <c r="Y26" s="4"/>
      <c r="Z26" s="4"/>
      <c r="AA26" s="19"/>
      <c r="AB26" s="42"/>
    </row>
    <row r="27" spans="1:28" x14ac:dyDescent="0.25">
      <c r="A27" s="22"/>
      <c r="B27" s="3"/>
      <c r="C27" s="4"/>
      <c r="D27" s="4"/>
      <c r="E27" s="4"/>
      <c r="F27" s="19"/>
      <c r="G27" s="4"/>
      <c r="H27" s="22"/>
      <c r="I27" s="3"/>
      <c r="J27" s="4"/>
      <c r="K27" s="4"/>
      <c r="L27" s="4"/>
      <c r="M27" s="19"/>
      <c r="N27" s="42"/>
      <c r="O27" s="1"/>
      <c r="P27" s="3"/>
      <c r="Q27" s="4"/>
      <c r="R27" s="4"/>
      <c r="S27" s="4"/>
      <c r="T27" s="19"/>
      <c r="U27" s="42"/>
      <c r="W27" s="3"/>
      <c r="X27" s="4"/>
      <c r="Y27" s="4"/>
      <c r="Z27" s="4"/>
      <c r="AA27" s="19"/>
      <c r="AB27" s="42"/>
    </row>
    <row r="28" spans="1:28" x14ac:dyDescent="0.25">
      <c r="A28" s="22"/>
      <c r="B28" s="3"/>
      <c r="C28" s="4"/>
      <c r="D28" s="4"/>
      <c r="E28" s="4"/>
      <c r="F28" s="19"/>
      <c r="G28" s="4"/>
      <c r="H28" s="22"/>
      <c r="I28" s="3"/>
      <c r="J28" s="4"/>
      <c r="K28" s="4"/>
      <c r="L28" s="4"/>
      <c r="M28" s="19"/>
      <c r="N28" s="42"/>
      <c r="O28" s="1"/>
      <c r="P28" s="3"/>
      <c r="Q28" s="4"/>
      <c r="R28" s="4"/>
      <c r="S28" s="4"/>
      <c r="T28" s="19"/>
      <c r="U28" s="42"/>
      <c r="W28" s="3"/>
      <c r="X28" s="4"/>
      <c r="Y28" s="4"/>
      <c r="Z28" s="4"/>
      <c r="AA28" s="19"/>
      <c r="AB28" s="42"/>
    </row>
    <row r="29" spans="1:28" x14ac:dyDescent="0.25">
      <c r="A29" s="22"/>
      <c r="B29" s="3"/>
      <c r="C29" s="4"/>
      <c r="D29" s="4"/>
      <c r="E29" s="4"/>
      <c r="F29" s="19"/>
      <c r="G29" s="4"/>
      <c r="H29" s="22"/>
      <c r="I29" s="3"/>
      <c r="J29" s="4"/>
      <c r="K29" s="4"/>
      <c r="L29" s="4"/>
      <c r="M29" s="19"/>
      <c r="N29" s="42"/>
      <c r="O29" s="1"/>
      <c r="P29" s="3"/>
      <c r="Q29" s="4"/>
      <c r="R29" s="4"/>
      <c r="S29" s="4"/>
      <c r="T29" s="19"/>
      <c r="U29" s="42"/>
      <c r="W29" s="3"/>
      <c r="X29" s="4"/>
      <c r="Y29" s="4"/>
      <c r="Z29" s="4"/>
      <c r="AA29" s="19"/>
      <c r="AB29" s="42"/>
    </row>
    <row r="30" spans="1:28" x14ac:dyDescent="0.25">
      <c r="A30" s="22"/>
      <c r="B30" s="3"/>
      <c r="C30" s="4"/>
      <c r="D30" s="4"/>
      <c r="E30" s="4"/>
      <c r="F30" s="19"/>
      <c r="G30" s="4"/>
      <c r="H30" s="22"/>
      <c r="I30" s="3"/>
      <c r="J30" s="4"/>
      <c r="K30" s="4"/>
      <c r="L30" s="4"/>
      <c r="M30" s="19"/>
      <c r="N30" s="42"/>
      <c r="O30" s="1"/>
      <c r="P30" s="3"/>
      <c r="Q30" s="4"/>
      <c r="R30" s="4"/>
      <c r="S30" s="4"/>
      <c r="T30" s="19"/>
      <c r="U30" s="42"/>
      <c r="W30" s="3"/>
      <c r="X30" s="4"/>
      <c r="Y30" s="4"/>
      <c r="Z30" s="4"/>
      <c r="AA30" s="19"/>
      <c r="AB30" s="42"/>
    </row>
    <row r="31" spans="1:28" x14ac:dyDescent="0.25">
      <c r="A31" s="22"/>
      <c r="B31" s="3"/>
      <c r="C31" s="4"/>
      <c r="D31" s="4"/>
      <c r="E31" s="4"/>
      <c r="F31" s="19"/>
      <c r="G31" s="4"/>
      <c r="H31" s="22"/>
      <c r="I31" s="3"/>
      <c r="J31" s="4"/>
      <c r="K31" s="4"/>
      <c r="L31" s="4"/>
      <c r="M31" s="19"/>
      <c r="N31" s="42"/>
      <c r="O31" s="1"/>
      <c r="P31" s="3"/>
      <c r="Q31" s="4"/>
      <c r="R31" s="4"/>
      <c r="S31" s="4"/>
      <c r="T31" s="19"/>
      <c r="U31" s="42"/>
      <c r="W31" s="3"/>
      <c r="X31" s="4"/>
      <c r="Y31" s="4"/>
      <c r="Z31" s="4"/>
      <c r="AA31" s="19"/>
      <c r="AB31" s="42"/>
    </row>
    <row r="32" spans="1:28" x14ac:dyDescent="0.25">
      <c r="A32" s="22"/>
      <c r="B32" s="3"/>
      <c r="C32" s="4"/>
      <c r="D32" s="4"/>
      <c r="E32" s="4"/>
      <c r="F32" s="19"/>
      <c r="G32" s="4"/>
      <c r="H32" s="22"/>
      <c r="I32" s="3"/>
      <c r="J32" s="4"/>
      <c r="K32" s="4"/>
      <c r="L32" s="4"/>
      <c r="M32" s="19"/>
      <c r="N32" s="42"/>
      <c r="O32" s="1"/>
      <c r="P32" s="3"/>
      <c r="Q32" s="4"/>
      <c r="R32" s="4"/>
      <c r="S32" s="4"/>
      <c r="T32" s="19"/>
      <c r="U32" s="42"/>
      <c r="W32" s="3"/>
      <c r="X32" s="4"/>
      <c r="Y32" s="4"/>
      <c r="Z32" s="4"/>
      <c r="AA32" s="19"/>
      <c r="AB32" s="42"/>
    </row>
    <row r="33" spans="1:28" x14ac:dyDescent="0.25">
      <c r="A33" s="22"/>
      <c r="B33" s="3"/>
      <c r="C33" s="4"/>
      <c r="D33" s="4"/>
      <c r="E33" s="4"/>
      <c r="F33" s="19"/>
      <c r="G33" s="4"/>
      <c r="H33" s="22"/>
      <c r="I33" s="3"/>
      <c r="J33" s="4"/>
      <c r="K33" s="4"/>
      <c r="L33" s="4"/>
      <c r="M33" s="19"/>
      <c r="N33" s="42"/>
      <c r="O33" s="1"/>
      <c r="P33" s="3"/>
      <c r="Q33" s="4"/>
      <c r="R33" s="4"/>
      <c r="S33" s="4"/>
      <c r="T33" s="19"/>
      <c r="U33" s="42"/>
      <c r="W33" s="3"/>
      <c r="X33" s="4"/>
      <c r="Y33" s="4"/>
      <c r="Z33" s="4"/>
      <c r="AA33" s="19"/>
      <c r="AB33" s="42"/>
    </row>
    <row r="34" spans="1:28" ht="15.75" thickBot="1" x14ac:dyDescent="0.3">
      <c r="A34" s="22"/>
      <c r="B34" s="5"/>
      <c r="C34" s="6"/>
      <c r="D34" s="6"/>
      <c r="E34" s="6"/>
      <c r="F34" s="38"/>
      <c r="G34" s="6"/>
      <c r="H34" s="22"/>
      <c r="I34" s="5"/>
      <c r="J34" s="6"/>
      <c r="K34" s="6"/>
      <c r="L34" s="6"/>
      <c r="M34" s="38"/>
      <c r="N34" s="43"/>
      <c r="O34" s="1"/>
      <c r="P34" s="5"/>
      <c r="Q34" s="6"/>
      <c r="R34" s="6"/>
      <c r="S34" s="6"/>
      <c r="T34" s="38"/>
      <c r="U34" s="43"/>
      <c r="W34" s="5"/>
      <c r="X34" s="6"/>
      <c r="Y34" s="6"/>
      <c r="Z34" s="6"/>
      <c r="AA34" s="38"/>
      <c r="AB34" s="43"/>
    </row>
    <row r="35" spans="1:28" x14ac:dyDescent="0.25">
      <c r="A35" s="22"/>
      <c r="B35" s="24" t="s">
        <v>1</v>
      </c>
      <c r="C35" s="25">
        <f>SUM(C8:C34)</f>
        <v>126</v>
      </c>
      <c r="D35" s="25">
        <f t="shared" ref="D35" si="0">SUM(D8:D34)</f>
        <v>125</v>
      </c>
      <c r="E35" s="25">
        <f t="shared" ref="E35" si="1">SUM(E8:E34)</f>
        <v>30</v>
      </c>
      <c r="F35" s="25">
        <f t="shared" ref="F35" si="2">SUM(F8:F34)</f>
        <v>14</v>
      </c>
      <c r="G35" s="32"/>
      <c r="H35" s="22"/>
      <c r="I35" s="24" t="s">
        <v>1</v>
      </c>
      <c r="J35" s="25">
        <f>SUM(J8:J34)</f>
        <v>68</v>
      </c>
      <c r="K35" s="25">
        <f t="shared" ref="K35" si="3">SUM(K8:K34)</f>
        <v>87</v>
      </c>
      <c r="L35" s="25">
        <f t="shared" ref="L35" si="4">SUM(L8:L34)</f>
        <v>44</v>
      </c>
      <c r="M35" s="25">
        <f t="shared" ref="M35" si="5">SUM(M8:M34)</f>
        <v>44</v>
      </c>
      <c r="N35" s="26"/>
      <c r="O35" s="1"/>
      <c r="P35" s="24" t="s">
        <v>1</v>
      </c>
      <c r="Q35" s="25">
        <f>SUM(Q8:Q34)</f>
        <v>105</v>
      </c>
      <c r="R35" s="25">
        <f t="shared" ref="R35" si="6">SUM(R8:R34)</f>
        <v>128</v>
      </c>
      <c r="S35" s="25">
        <f t="shared" ref="S35" si="7">SUM(S8:S34)</f>
        <v>33</v>
      </c>
      <c r="T35" s="25">
        <f t="shared" ref="T35" si="8">SUM(T8:T34)</f>
        <v>33</v>
      </c>
      <c r="U35" s="26"/>
      <c r="W35" s="24" t="s">
        <v>1</v>
      </c>
      <c r="X35" s="25">
        <f>SUM(X8:X34)</f>
        <v>0</v>
      </c>
      <c r="Y35" s="25">
        <f t="shared" ref="Y35" si="9">SUM(Y8:Y34)</f>
        <v>0</v>
      </c>
      <c r="Z35" s="25">
        <f t="shared" ref="Z35" si="10">SUM(Z8:Z34)</f>
        <v>0</v>
      </c>
      <c r="AA35" s="25">
        <f t="shared" ref="AA35" si="11">SUM(AA8:AA34)</f>
        <v>0</v>
      </c>
      <c r="AB35" s="26"/>
    </row>
    <row r="36" spans="1:28" ht="15.75" thickBot="1" x14ac:dyDescent="0.3">
      <c r="A36" s="22"/>
      <c r="B36" s="28" t="s">
        <v>4</v>
      </c>
      <c r="C36" s="29">
        <f>AVERAGE(C8:C34)</f>
        <v>31.5</v>
      </c>
      <c r="D36" s="29">
        <f t="shared" ref="D36" si="12">AVERAGE(D8:D34)</f>
        <v>31.25</v>
      </c>
      <c r="E36" s="29">
        <f t="shared" ref="E36:F36" si="13">AVERAGE(E8:E34)</f>
        <v>7.5</v>
      </c>
      <c r="F36" s="29">
        <f t="shared" si="13"/>
        <v>3.5</v>
      </c>
      <c r="G36" s="30"/>
      <c r="H36" s="22"/>
      <c r="I36" s="28" t="s">
        <v>4</v>
      </c>
      <c r="J36" s="29">
        <f>AVERAGE(J8:J34)</f>
        <v>17</v>
      </c>
      <c r="K36" s="29">
        <f t="shared" ref="K36" si="14">AVERAGE(K8:K34)</f>
        <v>21.75</v>
      </c>
      <c r="L36" s="29">
        <f>AVERAGE(L8:L34)</f>
        <v>11</v>
      </c>
      <c r="M36" s="29">
        <f>AVERAGE(M8:M34)</f>
        <v>11</v>
      </c>
      <c r="N36" s="2"/>
      <c r="O36" s="1"/>
      <c r="P36" s="28" t="s">
        <v>4</v>
      </c>
      <c r="Q36" s="29">
        <f>AVERAGE(Q8:Q34)</f>
        <v>26.25</v>
      </c>
      <c r="R36" s="29">
        <f t="shared" ref="R36" si="15">AVERAGE(R8:R34)</f>
        <v>32</v>
      </c>
      <c r="S36" s="29">
        <f>AVERAGE(S8:S34)</f>
        <v>8.25</v>
      </c>
      <c r="T36" s="29">
        <f>AVERAGE(T8:T34)</f>
        <v>8.25</v>
      </c>
      <c r="U36" s="2"/>
      <c r="W36" s="28" t="s">
        <v>4</v>
      </c>
      <c r="X36" s="29" t="e">
        <f>AVERAGE(X8:X34)</f>
        <v>#DIV/0!</v>
      </c>
      <c r="Y36" s="29" t="e">
        <f t="shared" ref="Y36" si="16">AVERAGE(Y8:Y34)</f>
        <v>#DIV/0!</v>
      </c>
      <c r="Z36" s="29" t="e">
        <f>AVERAGE(Z8:Z34)</f>
        <v>#DIV/0!</v>
      </c>
      <c r="AA36" s="29" t="e">
        <f>AVERAGE(AA8:AA34)</f>
        <v>#DIV/0!</v>
      </c>
      <c r="AB36" s="2"/>
    </row>
    <row r="37" spans="1:28" x14ac:dyDescent="0.25">
      <c r="B37" s="51" t="s">
        <v>3</v>
      </c>
      <c r="I37" s="22"/>
      <c r="J37" s="1"/>
      <c r="K37" s="1"/>
      <c r="L37" s="1"/>
      <c r="M37" s="1"/>
      <c r="N37" s="1"/>
    </row>
    <row r="38" spans="1:28" x14ac:dyDescent="0.25">
      <c r="B38" s="59" t="s">
        <v>5</v>
      </c>
      <c r="C38" s="59"/>
      <c r="D38" s="59"/>
      <c r="E38" s="59"/>
      <c r="F38" s="59"/>
      <c r="I38" s="22"/>
      <c r="J38" s="1"/>
      <c r="K38" s="1"/>
      <c r="L38" s="1"/>
      <c r="M38" s="1"/>
      <c r="N38" s="1"/>
    </row>
  </sheetData>
  <mergeCells count="5">
    <mergeCell ref="Q6:U6"/>
    <mergeCell ref="X6:AB6"/>
    <mergeCell ref="B38:F38"/>
    <mergeCell ref="C6:G6"/>
    <mergeCell ref="J6:N6"/>
  </mergeCells>
  <dataValidations count="1">
    <dataValidation type="list" allowBlank="1" showInputMessage="1" showErrorMessage="1" sqref="H4 P8 I8 W8" xr:uid="{96AA48EC-0F0C-4E7D-B62F-AA6B8285F61B}">
      <formula1>$C$12:$C$13</formula1>
    </dataValidation>
  </dataValidations>
  <pageMargins left="0.7" right="0.7" top="0.75" bottom="0.75" header="0.3" footer="0.3"/>
  <pageSetup paperSize="9" orientation="portrait" horizontalDpi="300" verticalDpi="300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4 W b I U J k g O 4 a o A A A A + A A A A B I A H A B D b 2 5 m a W c v U G F j a 2 F n Z S 5 4 b W w g o h g A K K A U A A A A A A A A A A A A A A A A A A A A A A A A A A A A h Y / B C o I w H I d f R X Z 3 m 5 N K 5 O + E O n R J C I L o O t b S k c 5 w s / l u H X q k X i G h r G 4 d f x / f 4 f s 9 b n f I h 6 Y O r q q z u j U Z i j B F g T K y P W p T Z q h 3 p z B B O Y e t k G d R q m C U j U 0 H e 8 x Q 5 d w l J c R 7 j 3 2 M 2 6 4 k j N K I H I r N T l a q E e g j 6 / 9 y q I 1 1 w k i F O O x f M Z z h J M K z J I 7 w Y s 6 A T B g K b b 4 K G 4 s x B f I D Y d X X r u 8 U V y Z c L 4 F M E 8 j 7 B X 8 C U E s D B B Q A A g A I A O F m y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h Z s h Q K I p H u A 4 A A A A R A A A A E w A c A E Z v c m 1 1 b G F z L 1 N l Y 3 R p b 2 4 x L m 0 g o h g A K K A U A A A A A A A A A A A A A A A A A A A A A A A A A A A A K 0 5 N L s n M z 1 M I h t C G 1 g B Q S w E C L Q A U A A I A C A D h Z s h Q m S A 7 h q g A A A D 4 A A A A E g A A A A A A A A A A A A A A A A A A A A A A Q 2 9 u Z m l n L 1 B h Y 2 t h Z 2 U u e G 1 s U E s B A i 0 A F A A C A A g A 4 W b I U A / K 6 a u k A A A A 6 Q A A A B M A A A A A A A A A A A A A A A A A 9 A A A A F t D b 2 5 0 Z W 5 0 X 1 R 5 c G V z X S 5 4 b W x Q S w E C L Q A U A A I A C A D h Z s h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s C X c K Z Z U Z 0 S H 6 p / + V V O l I w A A A A A C A A A A A A A Q Z g A A A A E A A C A A A A A H q R A E Z q 2 a W u Z I l 9 h 3 f a j b E 6 o y + Z U A b s D Y n e L w F g U x H A A A A A A O g A A A A A I A A C A A A A A h b j L v k / D a a Y y j M t y o 7 q J 6 g 2 4 r v i 9 F / f Z 6 h z R v k a 9 I M l A A A A B V Z E J G k 4 f M n 5 y J c h E y n I b P V e R P z j c Q q p D 3 m 1 p m X f 0 / / / a R a L 6 / q T J B H + H 1 a h F P V f C M W b u c U 2 Q H y 4 / 6 u Y Y t E N 7 C Y D + F i d G u D a q L O x V a 9 0 8 Q a 0 A A A A B o / e 0 R f 6 c a d h A n k V D B / F 6 8 c s j 9 R q F g B b v h n C 4 s Z P + d B 7 h G m j M x N q P h j e 7 Z A P v s 5 Y 1 6 w 3 y h t i 1 / L I O M I t M 9 B L u D < / D a t a M a s h u p > 
</file>

<file path=customXml/itemProps1.xml><?xml version="1.0" encoding="utf-8"?>
<ds:datastoreItem xmlns:ds="http://schemas.openxmlformats.org/officeDocument/2006/customXml" ds:itemID="{44E9A809-0333-4DFB-96C2-3CB33B688C9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Verzamel_tabel</vt:lpstr>
      <vt:lpstr>Algemene_informatie</vt:lpstr>
      <vt:lpstr>Informatie_Lampen</vt:lpstr>
      <vt:lpstr>Registratie_Potworm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jitske spee</dc:creator>
  <cp:lastModifiedBy>Gijs Weekers</cp:lastModifiedBy>
  <dcterms:created xsi:type="dcterms:W3CDTF">2020-05-19T09:21:16Z</dcterms:created>
  <dcterms:modified xsi:type="dcterms:W3CDTF">2020-08-02T16:15:28Z</dcterms:modified>
</cp:coreProperties>
</file>